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e\OneDrive\Desktop\"/>
    </mc:Choice>
  </mc:AlternateContent>
  <xr:revisionPtr revIDLastSave="0" documentId="13_ncr:1_{57C3416F-329C-4D1A-B61B-BEB9C5DC2FAA}" xr6:coauthVersionLast="47" xr6:coauthVersionMax="47" xr10:uidLastSave="{00000000-0000-0000-0000-000000000000}"/>
  <bookViews>
    <workbookView xWindow="-108" yWindow="-108" windowWidth="23256" windowHeight="12576" xr2:uid="{D822D036-3DC0-4ECF-970B-14A1A274A0A7}"/>
  </bookViews>
  <sheets>
    <sheet name="Final Accounts AG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5" i="1" l="1"/>
  <c r="H137" i="1"/>
  <c r="C137" i="1"/>
  <c r="H130" i="1"/>
  <c r="C128" i="1"/>
  <c r="C130" i="1" s="1"/>
  <c r="B107" i="1"/>
  <c r="B106" i="1"/>
  <c r="B105" i="1"/>
  <c r="D100" i="1"/>
  <c r="C98" i="1"/>
  <c r="C94" i="1"/>
  <c r="D92" i="1"/>
  <c r="H90" i="1"/>
  <c r="D86" i="1"/>
  <c r="H84" i="1"/>
  <c r="D79" i="1"/>
  <c r="H72" i="1"/>
  <c r="D72" i="1"/>
  <c r="C70" i="1"/>
  <c r="C69" i="1"/>
  <c r="C66" i="1"/>
  <c r="H59" i="1"/>
  <c r="C58" i="1"/>
  <c r="C59" i="1" s="1"/>
  <c r="D55" i="1"/>
  <c r="D61" i="1" s="1"/>
  <c r="H53" i="1"/>
  <c r="H91" i="1" s="1"/>
  <c r="H92" i="1" s="1"/>
  <c r="C51" i="1"/>
  <c r="C91" i="1" s="1"/>
  <c r="H48" i="1"/>
  <c r="H55" i="1" s="1"/>
  <c r="H61" i="1" s="1"/>
  <c r="H73" i="1" s="1"/>
  <c r="C47" i="1"/>
  <c r="C100" i="1" s="1"/>
  <c r="C46" i="1"/>
  <c r="C90" i="1" s="1"/>
  <c r="C43" i="1"/>
  <c r="H41" i="1"/>
  <c r="C41" i="1"/>
  <c r="H29" i="1"/>
  <c r="H31" i="1" s="1"/>
  <c r="C28" i="1"/>
  <c r="C84" i="1" s="1"/>
  <c r="C27" i="1"/>
  <c r="E27" i="1" s="1"/>
  <c r="C26" i="1"/>
  <c r="C25" i="1"/>
  <c r="E25" i="1" s="1"/>
  <c r="C24" i="1"/>
  <c r="E24" i="1" s="1"/>
  <c r="C23" i="1"/>
  <c r="C22" i="1"/>
  <c r="E22" i="1" s="1"/>
  <c r="C21" i="1"/>
  <c r="E21" i="1" s="1"/>
  <c r="E20" i="1"/>
  <c r="C20" i="1"/>
  <c r="H16" i="1"/>
  <c r="C15" i="1"/>
  <c r="E15" i="1" s="1"/>
  <c r="C14" i="1"/>
  <c r="C13" i="1"/>
  <c r="C12" i="1"/>
  <c r="E12" i="1" s="1"/>
  <c r="C11" i="1"/>
  <c r="E11" i="1" s="1"/>
  <c r="C10" i="1"/>
  <c r="C9" i="1"/>
  <c r="E9" i="1" s="1"/>
  <c r="C8" i="1"/>
  <c r="E28" i="1" l="1"/>
  <c r="C72" i="1"/>
  <c r="B108" i="1"/>
  <c r="C16" i="1"/>
  <c r="C17" i="1" s="1"/>
  <c r="C29" i="1"/>
  <c r="C30" i="1" s="1"/>
  <c r="C99" i="1"/>
  <c r="H81" i="1"/>
  <c r="H86" i="1" s="1"/>
  <c r="H99" i="1" s="1"/>
  <c r="H100" i="1" s="1"/>
  <c r="H36" i="1"/>
  <c r="C92" i="1"/>
  <c r="E8" i="1"/>
  <c r="C53" i="1"/>
  <c r="C48" i="1"/>
  <c r="E16" i="1" l="1"/>
  <c r="C31" i="1"/>
  <c r="C55" i="1"/>
  <c r="C61" i="1" s="1"/>
  <c r="C73" i="1" s="1"/>
  <c r="C36" i="1"/>
  <c r="C81" i="1"/>
  <c r="C86" i="1" s="1"/>
  <c r="E31" i="1"/>
</calcChain>
</file>

<file path=xl/sharedStrings.xml><?xml version="1.0" encoding="utf-8"?>
<sst xmlns="http://schemas.openxmlformats.org/spreadsheetml/2006/main" count="210" uniqueCount="121">
  <si>
    <t>STIRLING LAWN TENNIS &amp; SQUASH CLUB</t>
  </si>
  <si>
    <t>INCOME &amp; EXPENDITURE ACCOUNT to 30th November 2023</t>
  </si>
  <si>
    <t>Notes</t>
  </si>
  <si>
    <t>Movement +/-</t>
  </si>
  <si>
    <t>Income</t>
  </si>
  <si>
    <t xml:space="preserve"> </t>
  </si>
  <si>
    <t>Memberships</t>
  </si>
  <si>
    <t>Coaching Income</t>
  </si>
  <si>
    <t>Court Hire</t>
  </si>
  <si>
    <t>Light Meters</t>
  </si>
  <si>
    <t>Social Functions &amp; Visitor Box</t>
  </si>
  <si>
    <t>Bank Interest</t>
  </si>
  <si>
    <t>Grants</t>
  </si>
  <si>
    <t>Other Income</t>
  </si>
  <si>
    <t>TOTAL</t>
  </si>
  <si>
    <t>Expenditure</t>
  </si>
  <si>
    <t>Cleaning</t>
  </si>
  <si>
    <t>Rent &amp; Insurance</t>
  </si>
  <si>
    <t>Utility Costs</t>
  </si>
  <si>
    <t>Coaching costs</t>
  </si>
  <si>
    <t>Repairs &amp; Maintenance</t>
  </si>
  <si>
    <t>Subscriptions</t>
  </si>
  <si>
    <t>Equipment</t>
  </si>
  <si>
    <t>Other Operating Costs</t>
  </si>
  <si>
    <t>Depreciation</t>
  </si>
  <si>
    <t>Net Operating Income (Loss)</t>
  </si>
  <si>
    <t>Grant income - fixed asset note</t>
  </si>
  <si>
    <t>Sink fund</t>
  </si>
  <si>
    <t>Balance - Transfer to General Reserve</t>
  </si>
  <si>
    <t>BALANCE SHEET AS AT 30 NOVEMBER 2023</t>
  </si>
  <si>
    <t>Fixed Assets</t>
  </si>
  <si>
    <t>Current Assets</t>
  </si>
  <si>
    <t>Debtors &amp; Prepayments</t>
  </si>
  <si>
    <t>Cash at Bank</t>
  </si>
  <si>
    <t>Current Liabilities - falling due &lt; 1 year</t>
  </si>
  <si>
    <t>Creditors/Accruals &amp; Prepaid Income</t>
  </si>
  <si>
    <t>Current Assets less Current Liabilities</t>
  </si>
  <si>
    <t>Liabilities falling due &gt; 1 year</t>
  </si>
  <si>
    <t>Fund for Junior Training</t>
  </si>
  <si>
    <t>Net Assets</t>
  </si>
  <si>
    <t>Represented by:</t>
  </si>
  <si>
    <t>Sink Fund</t>
  </si>
  <si>
    <t>Courts Sink fund</t>
  </si>
  <si>
    <t>Clubhouse Sink Fund</t>
  </si>
  <si>
    <t>Roof Sink Fund</t>
  </si>
  <si>
    <t>Emergency Fund</t>
  </si>
  <si>
    <t>General Reserve</t>
  </si>
  <si>
    <t>CASH FLOW FOR THE YEAR ENDED 30 NOVEMBER 2023</t>
  </si>
  <si>
    <t>Net Operating Income</t>
  </si>
  <si>
    <t>Non Cash Items</t>
  </si>
  <si>
    <t>Net Cash from Operations</t>
  </si>
  <si>
    <t>Movement in Working Capital</t>
  </si>
  <si>
    <t>Stock</t>
  </si>
  <si>
    <t>Debtors &amp; prepayments</t>
  </si>
  <si>
    <t>Creditors</t>
  </si>
  <si>
    <t>Funds utilised for:</t>
  </si>
  <si>
    <t xml:space="preserve">Capital Expenditure </t>
  </si>
  <si>
    <t>Net Movement in Funds</t>
  </si>
  <si>
    <t>Opening Cash Position</t>
  </si>
  <si>
    <t>Closing Cash Position</t>
  </si>
  <si>
    <t xml:space="preserve">NOTES TO ACCOUNTS </t>
  </si>
  <si>
    <t>1 - Other Income</t>
  </si>
  <si>
    <t>2 - Other Income</t>
  </si>
  <si>
    <t>100 Club Members</t>
  </si>
  <si>
    <t>Hire of Premises</t>
  </si>
  <si>
    <t>Miscellaneous &amp; Gift Aid</t>
  </si>
  <si>
    <t>2 - Repairs &amp; Maintenance</t>
  </si>
  <si>
    <t>3 - Repairs &amp; Maintenance</t>
  </si>
  <si>
    <t>Fire equipment check</t>
  </si>
  <si>
    <t xml:space="preserve">Caledonia Fire and Sec </t>
  </si>
  <si>
    <t>Sunken court</t>
  </si>
  <si>
    <t>Electronic gates</t>
  </si>
  <si>
    <t>CIA Fire &amp; Security</t>
  </si>
  <si>
    <t>Entry maintenance</t>
  </si>
  <si>
    <t>Squash Court Damages</t>
  </si>
  <si>
    <t>CRK Plumbing</t>
  </si>
  <si>
    <t>Tractor Purchase</t>
  </si>
  <si>
    <t>Relay Ct 2 floor</t>
  </si>
  <si>
    <t>Donald Roger</t>
  </si>
  <si>
    <t>Donald Roger expenses</t>
  </si>
  <si>
    <t>Squash Lighting</t>
  </si>
  <si>
    <t>Dunblane Light</t>
  </si>
  <si>
    <t>Electrical work</t>
  </si>
  <si>
    <t>Court Maintenance</t>
  </si>
  <si>
    <t>Mark Worsely expenses</t>
  </si>
  <si>
    <t>New signs</t>
  </si>
  <si>
    <t>Drainage works</t>
  </si>
  <si>
    <t>Corridor lighting issue</t>
  </si>
  <si>
    <t>Squash Court Lighting</t>
  </si>
  <si>
    <t>Martin Electrical</t>
  </si>
  <si>
    <t>Ct 2 repairs</t>
  </si>
  <si>
    <t>General repairs</t>
  </si>
  <si>
    <t>D Gillen Expenses</t>
  </si>
  <si>
    <t>Hand gel batteries etc</t>
  </si>
  <si>
    <t>Sportex Group Ltd</t>
  </si>
  <si>
    <t>Materials</t>
  </si>
  <si>
    <t>Leak repair</t>
  </si>
  <si>
    <t>Billy Monteith</t>
  </si>
  <si>
    <t>Squash Court repair</t>
  </si>
  <si>
    <t xml:space="preserve">Iain Scott Service </t>
  </si>
  <si>
    <t xml:space="preserve">KRG joiners </t>
  </si>
  <si>
    <t>Jul &amp; Nov</t>
  </si>
  <si>
    <t>Allianz unrecovered</t>
  </si>
  <si>
    <t>3 - Subscriptions</t>
  </si>
  <si>
    <t>4 - Subscriptions</t>
  </si>
  <si>
    <t xml:space="preserve">Crieff &amp; District squash </t>
  </si>
  <si>
    <t>LTA Subscription</t>
  </si>
  <si>
    <t xml:space="preserve">Tennis Central Scotland </t>
  </si>
  <si>
    <t>Tennis Stirling</t>
  </si>
  <si>
    <t>Clubsport Stirling</t>
  </si>
  <si>
    <t>CLUB SPORT STIRLING</t>
  </si>
  <si>
    <t>Scottish Squash</t>
  </si>
  <si>
    <t>4 - Utilities</t>
  </si>
  <si>
    <t>5 - Further notes</t>
  </si>
  <si>
    <t>Our fixed rate for gas and electricity ends in May 2023 and also we have been advised of our rental costs from November 2025 - increase from £2,441 to £3,051</t>
  </si>
  <si>
    <t>Our fixed rate for gas and electricity ends in May 2023 and also we have been advised of our rental costs from November 2025 - increase from £2,441 to £3,052</t>
  </si>
  <si>
    <t>which is 25% and it will increase by 25% every 5 years thereafter.</t>
  </si>
  <si>
    <t>Invoice of £2,075.19 *(8.5/12)</t>
  </si>
  <si>
    <t>5 - Fixed Assets</t>
  </si>
  <si>
    <t>6 - Fixed Assets</t>
  </si>
  <si>
    <t>All spend on the refurbishment have been moved to the balance sheet and will be depreciated when the refurbishment has progressed.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</si>
</sst>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-#,##0;;"/>
  </numFmts>
  <fonts count="1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u/>
      <sz val="14"/>
      <name val="Arial"/>
      <family val="2"/>
    </font>
    <font>
      <i/>
      <sz val="8"/>
      <color rgb="FFC00000"/>
      <name val="Arial"/>
      <family val="2"/>
    </font>
    <font>
      <b/>
      <i/>
      <sz val="14"/>
      <color theme="0"/>
      <name val="Arial"/>
      <family val="2"/>
    </font>
    <font>
      <b/>
      <i/>
      <sz val="14"/>
      <color rgb="FFFF0000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5" fillId="0" borderId="0" xfId="0" applyFont="1"/>
    <xf numFmtId="17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9" fontId="2" fillId="0" borderId="0" xfId="2" applyFont="1" applyFill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6" fillId="0" borderId="0" xfId="1" applyNumberFormat="1" applyFont="1"/>
    <xf numFmtId="3" fontId="2" fillId="0" borderId="0" xfId="1" applyNumberFormat="1" applyFont="1" applyFill="1"/>
    <xf numFmtId="164" fontId="6" fillId="0" borderId="0" xfId="1" applyNumberFormat="1" applyFont="1" applyFill="1"/>
    <xf numFmtId="164" fontId="2" fillId="0" borderId="0" xfId="1" applyNumberFormat="1" applyFont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9" fontId="2" fillId="0" borderId="0" xfId="0" applyNumberFormat="1" applyFont="1"/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1" applyNumberFormat="1" applyFont="1"/>
    <xf numFmtId="3" fontId="2" fillId="0" borderId="2" xfId="1" applyNumberFormat="1" applyFont="1" applyBorder="1"/>
    <xf numFmtId="3" fontId="2" fillId="0" borderId="2" xfId="1" applyNumberFormat="1" applyFont="1" applyFill="1" applyBorder="1"/>
    <xf numFmtId="3" fontId="2" fillId="0" borderId="0" xfId="1" applyNumberFormat="1" applyFont="1" applyBorder="1"/>
    <xf numFmtId="3" fontId="2" fillId="0" borderId="0" xfId="1" applyNumberFormat="1" applyFont="1" applyFill="1" applyBorder="1"/>
    <xf numFmtId="3" fontId="3" fillId="0" borderId="0" xfId="1" applyNumberFormat="1" applyFont="1" applyBorder="1"/>
    <xf numFmtId="3" fontId="3" fillId="0" borderId="0" xfId="1" applyNumberFormat="1" applyFont="1" applyFill="1" applyBorder="1"/>
    <xf numFmtId="3" fontId="3" fillId="0" borderId="0" xfId="1" applyNumberFormat="1" applyFont="1"/>
    <xf numFmtId="3" fontId="3" fillId="0" borderId="0" xfId="1" applyNumberFormat="1" applyFont="1" applyFill="1"/>
    <xf numFmtId="3" fontId="7" fillId="0" borderId="0" xfId="0" applyNumberFormat="1" applyFont="1"/>
    <xf numFmtId="3" fontId="8" fillId="0" borderId="0" xfId="0" applyNumberFormat="1" applyFont="1"/>
    <xf numFmtId="164" fontId="2" fillId="0" borderId="2" xfId="1" applyNumberFormat="1" applyFont="1" applyBorder="1"/>
    <xf numFmtId="164" fontId="2" fillId="0" borderId="2" xfId="1" applyNumberFormat="1" applyFont="1" applyFill="1" applyBorder="1"/>
    <xf numFmtId="165" fontId="9" fillId="0" borderId="0" xfId="1" applyNumberFormat="1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2" fillId="0" borderId="2" xfId="0" applyNumberFormat="1" applyFont="1" applyBorder="1" applyAlignment="1">
      <alignment horizontal="right"/>
    </xf>
    <xf numFmtId="14" fontId="2" fillId="0" borderId="0" xfId="0" applyNumberFormat="1" applyFont="1"/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quotePrefix="1" applyFont="1"/>
    <xf numFmtId="3" fontId="3" fillId="0" borderId="0" xfId="0" applyNumberFormat="1" applyFont="1" applyAlignment="1">
      <alignment horizontal="right"/>
    </xf>
    <xf numFmtId="3" fontId="2" fillId="0" borderId="2" xfId="0" applyNumberFormat="1" applyFont="1" applyBorder="1"/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3" fontId="2" fillId="0" borderId="0" xfId="0" quotePrefix="1" applyNumberFormat="1" applyFont="1"/>
    <xf numFmtId="3" fontId="10" fillId="0" borderId="0" xfId="0" applyNumberFormat="1" applyFont="1" applyAlignment="1">
      <alignment horizontal="center"/>
    </xf>
    <xf numFmtId="0" fontId="1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164</xdr:row>
      <xdr:rowOff>0</xdr:rowOff>
    </xdr:from>
    <xdr:to>
      <xdr:col>9</xdr:col>
      <xdr:colOff>723957</xdr:colOff>
      <xdr:row>169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6CA632-28AB-4048-BA6A-1F4842EDF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925250"/>
          <a:ext cx="6962832" cy="1158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13</xdr:col>
      <xdr:colOff>202085</xdr:colOff>
      <xdr:row>161</xdr:row>
      <xdr:rowOff>39687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AF3EDF-BEA8-47A0-87D0-93C05E4287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9294"/>
        <a:stretch/>
      </xdr:blipFill>
      <xdr:spPr>
        <a:xfrm>
          <a:off x="0" y="33343850"/>
          <a:ext cx="9203210" cy="29543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faebe003804fecb/Final%20Accounts%20Nov%20-%20signed%202023%20.xlsx" TargetMode="External"/><Relationship Id="rId1" Type="http://schemas.openxmlformats.org/officeDocument/2006/relationships/externalLinkPath" Target="https://d.docs.live.net/afaebe003804fecb/Final%20Accounts%20Nov%20-%20signed%20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l Accounts AGM"/>
      <sheetName val="Paid into bank as at 1912024"/>
      <sheetName val="Members by Bal O-S "/>
      <sheetName val="IE Queries"/>
      <sheetName val="Independant Examiner statement"/>
      <sheetName val="Final Accounts"/>
      <sheetName val="Report"/>
      <sheetName val="Trial Balance"/>
      <sheetName val="Note 9 F Assets"/>
      <sheetName val="Receipts"/>
      <sheetName val="Payments"/>
      <sheetName val="Statement"/>
      <sheetName val="Coaching"/>
      <sheetName val="Members per clubspark"/>
      <sheetName val="ss Clubspark list"/>
      <sheetName val="F Assets"/>
      <sheetName val="Anon Donation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C17">
            <v>35958.240000000005</v>
          </cell>
        </row>
        <row r="50">
          <cell r="C50">
            <v>27405.533749999999</v>
          </cell>
        </row>
      </sheetData>
      <sheetData sheetId="7">
        <row r="8">
          <cell r="Q8">
            <v>-27541.200000000004</v>
          </cell>
        </row>
        <row r="9">
          <cell r="Q9">
            <v>-2569.8500000000008</v>
          </cell>
        </row>
        <row r="10">
          <cell r="Q10">
            <v>-230.73000000000002</v>
          </cell>
        </row>
        <row r="11">
          <cell r="Q11">
            <v>-798.98</v>
          </cell>
        </row>
        <row r="12">
          <cell r="Q12">
            <v>0</v>
          </cell>
        </row>
        <row r="13">
          <cell r="Q13">
            <v>-60</v>
          </cell>
        </row>
        <row r="14">
          <cell r="Q14">
            <v>-1355</v>
          </cell>
        </row>
        <row r="15">
          <cell r="Q15">
            <v>-78.37</v>
          </cell>
        </row>
        <row r="16">
          <cell r="Q16">
            <v>-3311.5499999999997</v>
          </cell>
        </row>
        <row r="17">
          <cell r="Q17">
            <v>-7.21</v>
          </cell>
        </row>
        <row r="18">
          <cell r="Q18">
            <v>-5.3500000000003638</v>
          </cell>
        </row>
        <row r="25">
          <cell r="Q25">
            <v>1753.83</v>
          </cell>
        </row>
        <row r="26">
          <cell r="Q26">
            <v>4133.9637499999999</v>
          </cell>
        </row>
        <row r="27">
          <cell r="Q27">
            <v>6065.7100000000019</v>
          </cell>
        </row>
        <row r="28">
          <cell r="Q28">
            <v>1480.38</v>
          </cell>
        </row>
        <row r="29">
          <cell r="Q29">
            <v>385</v>
          </cell>
        </row>
        <row r="31">
          <cell r="Q31">
            <v>375</v>
          </cell>
        </row>
        <row r="35">
          <cell r="Q35">
            <v>3066.9100000000003</v>
          </cell>
        </row>
        <row r="38">
          <cell r="Q38">
            <v>865</v>
          </cell>
        </row>
        <row r="44">
          <cell r="Q44">
            <v>248</v>
          </cell>
        </row>
        <row r="45">
          <cell r="Q45">
            <v>2612.92</v>
          </cell>
        </row>
        <row r="50">
          <cell r="Q50">
            <v>1141.1400000000001</v>
          </cell>
        </row>
        <row r="52">
          <cell r="Q52">
            <v>406.88</v>
          </cell>
        </row>
        <row r="57">
          <cell r="Q57">
            <v>4370.8</v>
          </cell>
        </row>
        <row r="71">
          <cell r="Q71">
            <v>73201.22000000003</v>
          </cell>
        </row>
        <row r="78">
          <cell r="Q78">
            <v>1469.9262500000004</v>
          </cell>
        </row>
        <row r="81">
          <cell r="Q81">
            <v>3780.9500000000116</v>
          </cell>
        </row>
        <row r="82">
          <cell r="Q82">
            <v>30000</v>
          </cell>
        </row>
        <row r="88">
          <cell r="Q88">
            <v>-581.12</v>
          </cell>
        </row>
        <row r="98">
          <cell r="Q98">
            <v>-325</v>
          </cell>
        </row>
        <row r="104">
          <cell r="Q104">
            <v>30000</v>
          </cell>
        </row>
        <row r="107">
          <cell r="Q107">
            <v>3000</v>
          </cell>
        </row>
        <row r="111">
          <cell r="Q111">
            <v>74544.706250000003</v>
          </cell>
        </row>
      </sheetData>
      <sheetData sheetId="8">
        <row r="7">
          <cell r="M7">
            <v>69748.02</v>
          </cell>
        </row>
      </sheetData>
      <sheetData sheetId="9">
        <row r="4">
          <cell r="S4">
            <v>9599.85</v>
          </cell>
        </row>
      </sheetData>
      <sheetData sheetId="10">
        <row r="84">
          <cell r="E84">
            <v>9844.5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DAC18-8328-47F5-B233-72304B33E370}">
  <sheetPr>
    <tabColor rgb="FF92D050"/>
    <pageSetUpPr fitToPage="1"/>
  </sheetPr>
  <dimension ref="A1:P177"/>
  <sheetViews>
    <sheetView showGridLines="0" tabSelected="1" topLeftCell="A82" zoomScale="80" zoomScaleNormal="80" workbookViewId="0">
      <selection activeCell="K107" sqref="K107"/>
    </sheetView>
  </sheetViews>
  <sheetFormatPr defaultColWidth="9.21875" defaultRowHeight="17.399999999999999" x14ac:dyDescent="0.3"/>
  <cols>
    <col min="1" max="1" width="39.44140625" style="1" customWidth="1"/>
    <col min="2" max="2" width="17.33203125" style="1" customWidth="1"/>
    <col min="3" max="3" width="17.21875" style="1" customWidth="1"/>
    <col min="4" max="4" width="15.21875" style="3" customWidth="1"/>
    <col min="5" max="5" width="17.77734375" style="1" hidden="1" customWidth="1"/>
    <col min="6" max="6" width="10" style="1" hidden="1" customWidth="1"/>
    <col min="7" max="7" width="11.5546875" hidden="1" customWidth="1"/>
    <col min="8" max="8" width="20.21875" style="56" hidden="1" customWidth="1"/>
    <col min="9" max="9" width="79.5546875" hidden="1" customWidth="1"/>
    <col min="10" max="10" width="12.21875" bestFit="1" customWidth="1"/>
    <col min="11" max="13" width="9.21875" style="1"/>
    <col min="14" max="14" width="7.5546875" style="1" customWidth="1"/>
    <col min="15" max="15" width="9.21875" style="1"/>
    <col min="16" max="16" width="12.44140625" style="1" customWidth="1"/>
    <col min="17" max="16384" width="9.21875" style="1"/>
  </cols>
  <sheetData>
    <row r="1" spans="1:8" x14ac:dyDescent="0.3">
      <c r="B1" s="2"/>
      <c r="G1" s="2"/>
      <c r="H1" s="1"/>
    </row>
    <row r="2" spans="1:8" ht="20.399999999999999" x14ac:dyDescent="0.35">
      <c r="A2" s="2" t="s">
        <v>0</v>
      </c>
      <c r="B2" s="2"/>
      <c r="D2" s="4"/>
      <c r="F2" s="2" t="s">
        <v>0</v>
      </c>
      <c r="G2" s="2"/>
      <c r="H2" s="1"/>
    </row>
    <row r="3" spans="1:8" x14ac:dyDescent="0.3">
      <c r="A3" s="2"/>
      <c r="B3" s="2"/>
      <c r="F3" s="2"/>
      <c r="G3" s="2"/>
      <c r="H3" s="1"/>
    </row>
    <row r="4" spans="1:8" x14ac:dyDescent="0.3">
      <c r="A4" s="5" t="s">
        <v>1</v>
      </c>
      <c r="B4" s="5"/>
      <c r="C4" s="6"/>
      <c r="D4" s="7"/>
      <c r="F4" s="5" t="s">
        <v>1</v>
      </c>
      <c r="G4" s="5"/>
      <c r="H4" s="6"/>
    </row>
    <row r="5" spans="1:8" x14ac:dyDescent="0.3">
      <c r="G5" s="1"/>
      <c r="H5" s="1"/>
    </row>
    <row r="6" spans="1:8" x14ac:dyDescent="0.3">
      <c r="B6" s="8" t="s">
        <v>2</v>
      </c>
      <c r="C6" s="9">
        <v>2023</v>
      </c>
      <c r="D6" s="9">
        <v>2022</v>
      </c>
      <c r="E6" s="10" t="s">
        <v>3</v>
      </c>
      <c r="G6" s="8" t="s">
        <v>2</v>
      </c>
      <c r="H6" s="9">
        <v>2020</v>
      </c>
    </row>
    <row r="7" spans="1:8" x14ac:dyDescent="0.3">
      <c r="A7" s="2" t="s">
        <v>4</v>
      </c>
      <c r="B7" s="2"/>
      <c r="C7" s="1" t="s">
        <v>5</v>
      </c>
      <c r="D7" s="3" t="s">
        <v>5</v>
      </c>
      <c r="F7" s="2" t="s">
        <v>4</v>
      </c>
      <c r="G7" s="2"/>
      <c r="H7" s="1" t="s">
        <v>5</v>
      </c>
    </row>
    <row r="8" spans="1:8" x14ac:dyDescent="0.3">
      <c r="A8" s="1" t="s">
        <v>6</v>
      </c>
      <c r="C8" s="3">
        <f>-'[1]Trial Balance'!Q8</f>
        <v>27541.200000000004</v>
      </c>
      <c r="D8" s="3">
        <v>22166.73</v>
      </c>
      <c r="E8" s="11">
        <f>(C8-D8)/D8</f>
        <v>0.24245660049993864</v>
      </c>
      <c r="F8" s="1" t="s">
        <v>6</v>
      </c>
      <c r="G8" s="1"/>
      <c r="H8" s="3">
        <v>0</v>
      </c>
    </row>
    <row r="9" spans="1:8" x14ac:dyDescent="0.3">
      <c r="A9" s="1" t="s">
        <v>7</v>
      </c>
      <c r="C9" s="3">
        <f>-'[1]Trial Balance'!Q9</f>
        <v>2569.8500000000008</v>
      </c>
      <c r="D9" s="3">
        <v>1240</v>
      </c>
      <c r="E9" s="11">
        <f t="shared" ref="E9:E16" si="0">(C9-D9)/D9</f>
        <v>1.0724596774193556</v>
      </c>
      <c r="F9" s="1" t="s">
        <v>7</v>
      </c>
      <c r="G9" s="1">
        <v>1</v>
      </c>
      <c r="H9" s="3" t="e">
        <v>#REF!</v>
      </c>
    </row>
    <row r="10" spans="1:8" x14ac:dyDescent="0.3">
      <c r="A10" s="1" t="s">
        <v>8</v>
      </c>
      <c r="C10" s="3">
        <f>-'[1]Trial Balance'!Q10</f>
        <v>230.73000000000002</v>
      </c>
      <c r="D10" s="3">
        <v>100</v>
      </c>
      <c r="E10" s="11"/>
      <c r="F10" s="1" t="s">
        <v>8</v>
      </c>
      <c r="G10" s="1"/>
      <c r="H10" s="3">
        <v>0</v>
      </c>
    </row>
    <row r="11" spans="1:8" x14ac:dyDescent="0.3">
      <c r="A11" s="1" t="s">
        <v>9</v>
      </c>
      <c r="C11" s="3">
        <f>-'[1]Trial Balance'!Q14</f>
        <v>1355</v>
      </c>
      <c r="D11" s="3">
        <v>886.5</v>
      </c>
      <c r="E11" s="11">
        <f t="shared" si="0"/>
        <v>0.52848279751833049</v>
      </c>
      <c r="F11" s="1" t="s">
        <v>9</v>
      </c>
      <c r="G11" s="1"/>
      <c r="H11" s="3">
        <v>0</v>
      </c>
    </row>
    <row r="12" spans="1:8" x14ac:dyDescent="0.3">
      <c r="A12" s="1" t="s">
        <v>10</v>
      </c>
      <c r="C12" s="3">
        <f>-'[1]Trial Balance'!Q16-'[1]Trial Balance'!Q15</f>
        <v>3389.9199999999996</v>
      </c>
      <c r="D12" s="3">
        <v>201.23000000000002</v>
      </c>
      <c r="E12" s="11">
        <f t="shared" si="0"/>
        <v>15.845997117725982</v>
      </c>
      <c r="F12" s="1" t="s">
        <v>10</v>
      </c>
      <c r="G12" s="1"/>
      <c r="H12" s="3">
        <v>0</v>
      </c>
    </row>
    <row r="13" spans="1:8" x14ac:dyDescent="0.3">
      <c r="A13" s="1" t="s">
        <v>11</v>
      </c>
      <c r="C13" s="3">
        <f>-'[1]Trial Balance'!Q17</f>
        <v>7.21</v>
      </c>
      <c r="D13" s="3">
        <v>9.58</v>
      </c>
      <c r="E13" s="11">
        <v>0</v>
      </c>
      <c r="F13" s="1" t="s">
        <v>11</v>
      </c>
      <c r="G13" s="1"/>
      <c r="H13" s="3">
        <v>0</v>
      </c>
    </row>
    <row r="14" spans="1:8" customFormat="1" x14ac:dyDescent="0.3">
      <c r="A14" s="1" t="s">
        <v>12</v>
      </c>
      <c r="B14" s="1"/>
      <c r="C14" s="3">
        <f>-'[1]Trial Balance'!Q12</f>
        <v>0</v>
      </c>
      <c r="D14" s="3">
        <v>250</v>
      </c>
      <c r="E14" s="11"/>
      <c r="F14" s="1" t="s">
        <v>12</v>
      </c>
      <c r="G14" s="1"/>
      <c r="H14" s="3">
        <v>0</v>
      </c>
    </row>
    <row r="15" spans="1:8" customFormat="1" x14ac:dyDescent="0.3">
      <c r="A15" s="1" t="s">
        <v>13</v>
      </c>
      <c r="B15" s="1">
        <v>1</v>
      </c>
      <c r="C15" s="3">
        <f>-'[1]Trial Balance'!Q11-'[1]Trial Balance'!Q13-'[1]Trial Balance'!Q18</f>
        <v>864.33000000000038</v>
      </c>
      <c r="D15" s="3">
        <v>1000</v>
      </c>
      <c r="E15" s="11">
        <f t="shared" si="0"/>
        <v>-0.13566999999999962</v>
      </c>
      <c r="F15" s="1" t="s">
        <v>13</v>
      </c>
      <c r="G15" s="1">
        <v>1</v>
      </c>
      <c r="H15" s="3">
        <v>0</v>
      </c>
    </row>
    <row r="16" spans="1:8" customFormat="1" ht="18" thickBot="1" x14ac:dyDescent="0.35">
      <c r="A16" s="2" t="s">
        <v>14</v>
      </c>
      <c r="B16" s="2"/>
      <c r="C16" s="12">
        <f>SUM(C8:C15)</f>
        <v>35958.240000000005</v>
      </c>
      <c r="D16" s="13">
        <v>25854.04</v>
      </c>
      <c r="E16" s="11">
        <f t="shared" si="0"/>
        <v>0.39081706379351172</v>
      </c>
      <c r="F16" s="2" t="s">
        <v>14</v>
      </c>
      <c r="G16" s="2"/>
      <c r="H16" s="13" t="e">
        <f>SUM(H8:H15)</f>
        <v>#REF!</v>
      </c>
    </row>
    <row r="17" spans="1:8" customFormat="1" x14ac:dyDescent="0.3">
      <c r="A17" s="1"/>
      <c r="B17" s="1"/>
      <c r="C17" s="14">
        <f>+C16-[1]Report!C17</f>
        <v>0</v>
      </c>
      <c r="D17" s="15"/>
      <c r="E17" s="1"/>
      <c r="F17" s="1"/>
      <c r="G17" s="1"/>
      <c r="H17" s="16" t="e">
        <v>#REF!</v>
      </c>
    </row>
    <row r="18" spans="1:8" customFormat="1" x14ac:dyDescent="0.3">
      <c r="A18" s="1"/>
      <c r="B18" s="1"/>
      <c r="C18" s="17"/>
      <c r="D18" s="15"/>
      <c r="E18" s="1"/>
      <c r="F18" s="1"/>
      <c r="G18" s="1"/>
      <c r="H18" s="18"/>
    </row>
    <row r="19" spans="1:8" customFormat="1" x14ac:dyDescent="0.3">
      <c r="A19" s="2" t="s">
        <v>15</v>
      </c>
      <c r="B19" s="2"/>
      <c r="C19" s="17"/>
      <c r="D19" s="15"/>
      <c r="E19" s="1"/>
      <c r="F19" s="2" t="s">
        <v>15</v>
      </c>
      <c r="G19" s="2"/>
      <c r="H19" s="18"/>
    </row>
    <row r="20" spans="1:8" customFormat="1" x14ac:dyDescent="0.3">
      <c r="A20" s="1" t="s">
        <v>16</v>
      </c>
      <c r="B20" s="1"/>
      <c r="C20" s="19">
        <f>+'[1]Trial Balance'!Q25</f>
        <v>1753.83</v>
      </c>
      <c r="D20" s="20">
        <v>1171.71</v>
      </c>
      <c r="E20" s="21">
        <f>(C20-D20)/D20</f>
        <v>0.49681235117904587</v>
      </c>
      <c r="F20" s="1" t="s">
        <v>16</v>
      </c>
      <c r="G20" s="1"/>
      <c r="H20" s="19">
        <v>0</v>
      </c>
    </row>
    <row r="21" spans="1:8" customFormat="1" x14ac:dyDescent="0.3">
      <c r="A21" s="1" t="s">
        <v>17</v>
      </c>
      <c r="B21" s="1"/>
      <c r="C21" s="19">
        <f>+'[1]Trial Balance'!Q26</f>
        <v>4133.9637499999999</v>
      </c>
      <c r="D21" s="20">
        <v>4196.63</v>
      </c>
      <c r="E21" s="21">
        <f t="shared" ref="E21:E25" si="1">(C21-D21)/D21</f>
        <v>-1.493251728172372E-2</v>
      </c>
      <c r="F21" s="1" t="s">
        <v>17</v>
      </c>
      <c r="G21" s="1">
        <v>4</v>
      </c>
      <c r="H21" s="19">
        <v>0</v>
      </c>
    </row>
    <row r="22" spans="1:8" customFormat="1" x14ac:dyDescent="0.3">
      <c r="A22" s="1" t="s">
        <v>18</v>
      </c>
      <c r="B22" s="1">
        <v>4</v>
      </c>
      <c r="C22" s="19">
        <f>+'[1]Trial Balance'!Q27</f>
        <v>6065.7100000000019</v>
      </c>
      <c r="D22" s="20">
        <v>5110.4800000000005</v>
      </c>
      <c r="E22" s="21">
        <f t="shared" si="1"/>
        <v>0.18691590613797554</v>
      </c>
      <c r="F22" s="1" t="s">
        <v>18</v>
      </c>
      <c r="G22" s="1">
        <v>4</v>
      </c>
      <c r="H22" s="19">
        <v>0</v>
      </c>
    </row>
    <row r="23" spans="1:8" customFormat="1" x14ac:dyDescent="0.3">
      <c r="A23" s="1" t="s">
        <v>19</v>
      </c>
      <c r="B23" s="1"/>
      <c r="C23" s="19">
        <f>+'[1]Trial Balance'!Q44</f>
        <v>248</v>
      </c>
      <c r="D23" s="20">
        <v>694.98</v>
      </c>
      <c r="E23" s="21"/>
      <c r="F23" s="1" t="s">
        <v>19</v>
      </c>
      <c r="G23" s="1"/>
      <c r="H23" s="19">
        <v>0</v>
      </c>
    </row>
    <row r="24" spans="1:8" customFormat="1" x14ac:dyDescent="0.3">
      <c r="A24" s="1" t="s">
        <v>20</v>
      </c>
      <c r="B24" s="1">
        <v>2</v>
      </c>
      <c r="C24" s="19">
        <f>+'[1]Trial Balance'!Q35+'[1]Trial Balance'!Q45</f>
        <v>5679.83</v>
      </c>
      <c r="D24" s="20">
        <v>5394.0199999999986</v>
      </c>
      <c r="E24" s="21">
        <f>(C24-D24)/D24</f>
        <v>5.2986455370948086E-2</v>
      </c>
      <c r="F24" s="1" t="s">
        <v>20</v>
      </c>
      <c r="G24" s="1">
        <v>2</v>
      </c>
      <c r="H24" s="19">
        <v>0</v>
      </c>
    </row>
    <row r="25" spans="1:8" customFormat="1" x14ac:dyDescent="0.3">
      <c r="A25" s="1" t="s">
        <v>21</v>
      </c>
      <c r="B25" s="1">
        <v>3</v>
      </c>
      <c r="C25" s="19">
        <f>+'[1]Trial Balance'!Q38</f>
        <v>865</v>
      </c>
      <c r="D25" s="20">
        <v>1050</v>
      </c>
      <c r="E25" s="21">
        <f t="shared" si="1"/>
        <v>-0.1761904761904762</v>
      </c>
      <c r="F25" s="1" t="s">
        <v>21</v>
      </c>
      <c r="G25" s="1">
        <v>3</v>
      </c>
      <c r="H25" s="19">
        <v>0</v>
      </c>
    </row>
    <row r="26" spans="1:8" customFormat="1" x14ac:dyDescent="0.3">
      <c r="A26" s="1" t="s">
        <v>22</v>
      </c>
      <c r="B26" s="1"/>
      <c r="C26" s="19">
        <f>+'[1]Trial Balance'!Q50</f>
        <v>1141.1400000000001</v>
      </c>
      <c r="D26" s="20">
        <v>1088.98</v>
      </c>
      <c r="E26" s="21">
        <v>1</v>
      </c>
      <c r="F26" s="1" t="s">
        <v>22</v>
      </c>
      <c r="G26" s="1"/>
      <c r="H26" s="19">
        <v>0</v>
      </c>
    </row>
    <row r="27" spans="1:8" customFormat="1" x14ac:dyDescent="0.3">
      <c r="A27" s="1" t="s">
        <v>23</v>
      </c>
      <c r="B27" s="1"/>
      <c r="C27" s="19">
        <f>+'[1]Trial Balance'!Q28+'[1]Trial Balance'!Q29+'[1]Trial Balance'!Q31+'[1]Trial Balance'!Q52</f>
        <v>2647.26</v>
      </c>
      <c r="D27" s="20">
        <v>779.94999999999993</v>
      </c>
      <c r="E27" s="21">
        <f>(C27-D27)/D27</f>
        <v>2.39414065004167</v>
      </c>
      <c r="F27" s="1" t="s">
        <v>23</v>
      </c>
      <c r="G27" s="1"/>
      <c r="H27" s="19">
        <v>0</v>
      </c>
    </row>
    <row r="28" spans="1:8" customFormat="1" x14ac:dyDescent="0.3">
      <c r="A28" s="1" t="s">
        <v>24</v>
      </c>
      <c r="B28" s="1"/>
      <c r="C28" s="19">
        <f>+'[1]Trial Balance'!Q57</f>
        <v>4370.8</v>
      </c>
      <c r="D28" s="20">
        <v>4535.24</v>
      </c>
      <c r="E28" s="21">
        <f>(C28-D28)/D28</f>
        <v>-3.6258279605930359E-2</v>
      </c>
      <c r="F28" s="1" t="s">
        <v>24</v>
      </c>
      <c r="G28" s="1"/>
      <c r="H28" s="19">
        <v>0</v>
      </c>
    </row>
    <row r="29" spans="1:8" customFormat="1" ht="18" thickBot="1" x14ac:dyDescent="0.35">
      <c r="A29" s="2" t="s">
        <v>14</v>
      </c>
      <c r="B29" s="2"/>
      <c r="C29" s="22">
        <f>SUM(C20:C28)</f>
        <v>26905.533749999999</v>
      </c>
      <c r="D29" s="23">
        <v>24022.39</v>
      </c>
      <c r="E29" s="11">
        <v>0.19</v>
      </c>
      <c r="F29" s="2" t="s">
        <v>14</v>
      </c>
      <c r="G29" s="2"/>
      <c r="H29" s="23">
        <f>SUM(H20:H28)</f>
        <v>0</v>
      </c>
    </row>
    <row r="30" spans="1:8" customFormat="1" x14ac:dyDescent="0.3">
      <c r="A30" s="1"/>
      <c r="B30" s="1"/>
      <c r="C30" s="14">
        <f>+C29-[1]Report!C50+500</f>
        <v>0</v>
      </c>
      <c r="D30" s="15"/>
      <c r="E30" s="1"/>
      <c r="F30" s="1"/>
      <c r="G30" s="1"/>
      <c r="H30" s="16">
        <v>0</v>
      </c>
    </row>
    <row r="31" spans="1:8" customFormat="1" ht="18" thickBot="1" x14ac:dyDescent="0.35">
      <c r="A31" s="1" t="s">
        <v>25</v>
      </c>
      <c r="B31" s="1"/>
      <c r="C31" s="12">
        <f>+C16-C29</f>
        <v>9052.7062500000065</v>
      </c>
      <c r="D31" s="24">
        <v>1831.6500000000015</v>
      </c>
      <c r="E31" s="11">
        <f>(C31-D31)/D31</f>
        <v>3.9423777741380719</v>
      </c>
      <c r="F31" s="1" t="s">
        <v>25</v>
      </c>
      <c r="G31" s="1"/>
      <c r="H31" s="13" t="e">
        <f>+H16-H29</f>
        <v>#REF!</v>
      </c>
    </row>
    <row r="32" spans="1:8" customFormat="1" x14ac:dyDescent="0.3">
      <c r="A32" s="1"/>
      <c r="B32" s="1"/>
      <c r="C32" s="17"/>
      <c r="D32" s="15"/>
      <c r="E32" s="1"/>
      <c r="F32" s="1"/>
      <c r="G32" s="1"/>
      <c r="H32" s="18"/>
    </row>
    <row r="33" spans="1:16" customFormat="1" x14ac:dyDescent="0.3">
      <c r="A33" s="1" t="s">
        <v>26</v>
      </c>
      <c r="B33" s="1"/>
      <c r="C33" s="17"/>
      <c r="D33" s="15"/>
      <c r="E33" s="1"/>
      <c r="F33" s="1" t="s">
        <v>26</v>
      </c>
      <c r="G33" s="1"/>
      <c r="H33" s="18"/>
    </row>
    <row r="34" spans="1:16" customFormat="1" x14ac:dyDescent="0.3">
      <c r="A34" s="1" t="s">
        <v>27</v>
      </c>
      <c r="B34" s="1"/>
      <c r="C34" s="17"/>
      <c r="D34" s="15"/>
      <c r="E34" s="1"/>
      <c r="F34" s="1" t="s">
        <v>27</v>
      </c>
      <c r="G34" s="1"/>
      <c r="H34" s="18"/>
    </row>
    <row r="35" spans="1:16" customFormat="1" x14ac:dyDescent="0.3">
      <c r="A35" s="1"/>
      <c r="B35" s="1"/>
      <c r="C35" s="25"/>
      <c r="D35" s="26"/>
      <c r="E35" s="1"/>
      <c r="F35" s="1"/>
      <c r="G35" s="1"/>
      <c r="H35" s="27"/>
    </row>
    <row r="36" spans="1:16" customFormat="1" x14ac:dyDescent="0.3">
      <c r="A36" s="1" t="s">
        <v>28</v>
      </c>
      <c r="B36" s="1"/>
      <c r="C36" s="17">
        <f>+C31</f>
        <v>9052.7062500000065</v>
      </c>
      <c r="D36" s="15">
        <v>1831.6500000000015</v>
      </c>
      <c r="E36" s="1"/>
      <c r="F36" s="1" t="s">
        <v>28</v>
      </c>
      <c r="G36" s="1"/>
      <c r="H36" s="18" t="e">
        <f>+H31</f>
        <v>#REF!</v>
      </c>
    </row>
    <row r="37" spans="1:16" customFormat="1" x14ac:dyDescent="0.3">
      <c r="A37" s="1"/>
      <c r="B37" s="1"/>
      <c r="C37" s="17"/>
      <c r="D37" s="15"/>
      <c r="E37" s="1"/>
      <c r="F37" s="1"/>
      <c r="G37" s="1"/>
      <c r="H37" s="18"/>
    </row>
    <row r="38" spans="1:16" customFormat="1" x14ac:dyDescent="0.3">
      <c r="A38" s="2"/>
      <c r="B38" s="2"/>
      <c r="C38" s="17"/>
      <c r="D38" s="15"/>
      <c r="E38" s="1"/>
      <c r="F38" s="2"/>
      <c r="G38" s="2"/>
      <c r="H38" s="18"/>
    </row>
    <row r="39" spans="1:16" customFormat="1" ht="20.399999999999999" x14ac:dyDescent="0.35">
      <c r="A39" s="5" t="s">
        <v>29</v>
      </c>
      <c r="B39" s="5"/>
      <c r="C39" s="1"/>
      <c r="D39" s="4"/>
      <c r="E39" s="1"/>
      <c r="F39" s="5" t="s">
        <v>29</v>
      </c>
      <c r="G39" s="5"/>
      <c r="H39" s="1"/>
    </row>
    <row r="40" spans="1:16" customFormat="1" x14ac:dyDescent="0.3">
      <c r="A40" s="1"/>
      <c r="B40" s="1"/>
      <c r="C40" s="1"/>
      <c r="D40" s="3"/>
      <c r="E40" s="1"/>
      <c r="F40" s="1"/>
      <c r="G40" s="1"/>
      <c r="H40" s="1"/>
    </row>
    <row r="41" spans="1:16" customFormat="1" x14ac:dyDescent="0.3">
      <c r="A41" s="1"/>
      <c r="B41" s="1"/>
      <c r="C41" s="9">
        <f>+C6</f>
        <v>2023</v>
      </c>
      <c r="D41" s="9">
        <v>2022</v>
      </c>
      <c r="E41" s="1"/>
      <c r="F41" s="1"/>
      <c r="G41" s="1"/>
      <c r="H41" s="9">
        <f>+H6</f>
        <v>2020</v>
      </c>
    </row>
    <row r="42" spans="1:16" customFormat="1" x14ac:dyDescent="0.3">
      <c r="A42" s="1"/>
      <c r="B42" s="1"/>
      <c r="C42" s="8"/>
      <c r="D42" s="28"/>
      <c r="E42" s="1"/>
      <c r="F42" s="1"/>
      <c r="G42" s="1"/>
      <c r="H42" s="8"/>
    </row>
    <row r="43" spans="1:16" customFormat="1" x14ac:dyDescent="0.3">
      <c r="A43" s="2" t="s">
        <v>30</v>
      </c>
      <c r="B43" s="2">
        <v>5</v>
      </c>
      <c r="C43" s="3">
        <f>+'[1]Trial Balance'!Q71</f>
        <v>73201.22000000003</v>
      </c>
      <c r="D43" s="15">
        <v>7822.718000000008</v>
      </c>
      <c r="E43" s="3"/>
      <c r="F43" s="2" t="s">
        <v>30</v>
      </c>
      <c r="G43" s="2">
        <v>5</v>
      </c>
      <c r="H43" s="3">
        <v>0</v>
      </c>
    </row>
    <row r="44" spans="1:16" customFormat="1" x14ac:dyDescent="0.3">
      <c r="A44" s="1"/>
      <c r="B44" s="1"/>
      <c r="C44" s="3"/>
      <c r="D44" s="15"/>
      <c r="E44" s="3"/>
      <c r="F44" s="1"/>
      <c r="G44" s="1"/>
      <c r="H44" s="3"/>
    </row>
    <row r="45" spans="1:16" customFormat="1" x14ac:dyDescent="0.3">
      <c r="A45" s="2" t="s">
        <v>31</v>
      </c>
      <c r="B45" s="2"/>
      <c r="C45" s="3"/>
      <c r="D45" s="15"/>
      <c r="E45" s="3"/>
      <c r="F45" s="2" t="s">
        <v>31</v>
      </c>
      <c r="G45" s="2"/>
      <c r="H45" s="3"/>
    </row>
    <row r="46" spans="1:16" customFormat="1" x14ac:dyDescent="0.3">
      <c r="A46" s="1" t="s">
        <v>32</v>
      </c>
      <c r="B46" s="1">
        <v>4</v>
      </c>
      <c r="C46" s="29">
        <f>+'[1]Trial Balance'!Q78</f>
        <v>1469.9262500000004</v>
      </c>
      <c r="D46" s="15">
        <v>2307.84</v>
      </c>
      <c r="E46" s="3"/>
      <c r="F46" s="1" t="s">
        <v>32</v>
      </c>
      <c r="G46" s="1"/>
      <c r="H46" s="15">
        <v>0</v>
      </c>
    </row>
    <row r="47" spans="1:16" customFormat="1" x14ac:dyDescent="0.3">
      <c r="A47" s="1" t="s">
        <v>33</v>
      </c>
      <c r="B47" s="1"/>
      <c r="C47" s="29">
        <f>+'[1]Trial Balance'!Q81+'[1]Trial Balance'!Q82</f>
        <v>33780.950000000012</v>
      </c>
      <c r="D47" s="15">
        <v>89469.99</v>
      </c>
      <c r="E47" s="3"/>
      <c r="F47" s="1" t="s">
        <v>33</v>
      </c>
      <c r="G47" s="1"/>
      <c r="H47" s="15">
        <v>0</v>
      </c>
      <c r="N47" s="1"/>
      <c r="P47" s="1"/>
    </row>
    <row r="48" spans="1:16" customFormat="1" x14ac:dyDescent="0.3">
      <c r="A48" s="1"/>
      <c r="B48" s="1"/>
      <c r="C48" s="30">
        <f>SUM(C46:C47)</f>
        <v>35250.876250000016</v>
      </c>
      <c r="D48" s="31">
        <v>91777.83</v>
      </c>
      <c r="E48" s="3"/>
      <c r="F48" s="1"/>
      <c r="G48" s="1"/>
      <c r="H48" s="31">
        <f>SUM(H46:H47)</f>
        <v>0</v>
      </c>
      <c r="N48" s="1"/>
      <c r="P48" s="1"/>
    </row>
    <row r="49" spans="1:16" customFormat="1" x14ac:dyDescent="0.3">
      <c r="A49" s="1"/>
      <c r="B49" s="1"/>
      <c r="C49" s="32"/>
      <c r="D49" s="33"/>
      <c r="E49" s="3"/>
      <c r="F49" s="1"/>
      <c r="G49" s="1"/>
      <c r="H49" s="33"/>
      <c r="N49" s="1"/>
      <c r="P49" s="1"/>
    </row>
    <row r="50" spans="1:16" customFormat="1" x14ac:dyDescent="0.3">
      <c r="A50" s="2" t="s">
        <v>34</v>
      </c>
      <c r="B50" s="2"/>
      <c r="C50" s="29"/>
      <c r="D50" s="15"/>
      <c r="E50" s="3"/>
      <c r="F50" s="2" t="s">
        <v>34</v>
      </c>
      <c r="G50" s="2"/>
      <c r="H50" s="15"/>
      <c r="K50" s="1"/>
      <c r="N50" s="1"/>
      <c r="P50" s="1"/>
    </row>
    <row r="51" spans="1:16" customFormat="1" x14ac:dyDescent="0.3">
      <c r="A51" s="1" t="s">
        <v>35</v>
      </c>
      <c r="B51" s="1"/>
      <c r="C51" s="29">
        <f>-'[1]Trial Balance'!Q88</f>
        <v>581.12</v>
      </c>
      <c r="D51" s="15">
        <v>783.6</v>
      </c>
      <c r="E51" s="3"/>
      <c r="F51" s="1" t="s">
        <v>35</v>
      </c>
      <c r="G51" s="1"/>
      <c r="H51" s="15">
        <v>0</v>
      </c>
    </row>
    <row r="52" spans="1:16" customFormat="1" x14ac:dyDescent="0.3">
      <c r="A52" s="1"/>
      <c r="B52" s="1"/>
      <c r="C52" s="3"/>
      <c r="D52" s="3"/>
      <c r="E52" s="3"/>
      <c r="F52" s="1"/>
      <c r="G52" s="1"/>
      <c r="H52" s="3"/>
    </row>
    <row r="53" spans="1:16" customFormat="1" x14ac:dyDescent="0.3">
      <c r="A53" s="1"/>
      <c r="B53" s="1"/>
      <c r="C53" s="30">
        <f>C51</f>
        <v>581.12</v>
      </c>
      <c r="D53" s="31">
        <v>783.6</v>
      </c>
      <c r="E53" s="3"/>
      <c r="F53" s="1"/>
      <c r="G53" s="1"/>
      <c r="H53" s="31">
        <f>H51</f>
        <v>0</v>
      </c>
    </row>
    <row r="54" spans="1:16" customFormat="1" x14ac:dyDescent="0.3">
      <c r="A54" s="1"/>
      <c r="B54" s="1"/>
      <c r="C54" s="32"/>
      <c r="D54" s="33"/>
      <c r="E54" s="3"/>
      <c r="F54" s="1"/>
      <c r="G54" s="1"/>
      <c r="H54" s="33"/>
      <c r="K54" s="1"/>
      <c r="L54" s="1"/>
      <c r="M54" s="1"/>
    </row>
    <row r="55" spans="1:16" customFormat="1" x14ac:dyDescent="0.3">
      <c r="A55" s="2" t="s">
        <v>36</v>
      </c>
      <c r="B55" s="2"/>
      <c r="C55" s="34">
        <f>+C48-C53</f>
        <v>34669.756250000013</v>
      </c>
      <c r="D55" s="35">
        <f>+D48-D53</f>
        <v>90994.23</v>
      </c>
      <c r="E55" s="3"/>
      <c r="F55" s="2" t="s">
        <v>36</v>
      </c>
      <c r="G55" s="2"/>
      <c r="H55" s="35">
        <f>H48-H53</f>
        <v>0</v>
      </c>
      <c r="K55" s="1"/>
      <c r="L55" s="1"/>
    </row>
    <row r="56" spans="1:16" customFormat="1" x14ac:dyDescent="0.3">
      <c r="A56" s="1"/>
      <c r="B56" s="1"/>
      <c r="C56" s="32"/>
      <c r="D56" s="33"/>
      <c r="E56" s="3"/>
      <c r="F56" s="1"/>
      <c r="G56" s="1"/>
      <c r="H56" s="33"/>
    </row>
    <row r="57" spans="1:16" customFormat="1" x14ac:dyDescent="0.3">
      <c r="A57" s="2" t="s">
        <v>37</v>
      </c>
      <c r="B57" s="2"/>
      <c r="C57" s="32"/>
      <c r="D57" s="33"/>
      <c r="E57" s="3"/>
      <c r="F57" s="2" t="s">
        <v>37</v>
      </c>
      <c r="G57" s="2"/>
      <c r="H57" s="33"/>
    </row>
    <row r="58" spans="1:16" customFormat="1" x14ac:dyDescent="0.3">
      <c r="A58" s="1" t="s">
        <v>38</v>
      </c>
      <c r="B58" s="1"/>
      <c r="C58" s="29">
        <f>-'[1]Trial Balance'!Q98</f>
        <v>325</v>
      </c>
      <c r="D58" s="15">
        <v>325</v>
      </c>
      <c r="E58" s="3"/>
      <c r="F58" s="1" t="s">
        <v>38</v>
      </c>
      <c r="G58" s="1"/>
      <c r="H58" s="15">
        <v>0</v>
      </c>
    </row>
    <row r="59" spans="1:16" customFormat="1" x14ac:dyDescent="0.3">
      <c r="A59" s="1"/>
      <c r="B59" s="1"/>
      <c r="C59" s="30">
        <f>SUM(C58:C58)</f>
        <v>325</v>
      </c>
      <c r="D59" s="31">
        <v>325</v>
      </c>
      <c r="E59" s="3"/>
      <c r="F59" s="1"/>
      <c r="G59" s="1"/>
      <c r="H59" s="31">
        <f>SUM(H58:H58)</f>
        <v>0</v>
      </c>
    </row>
    <row r="60" spans="1:16" customFormat="1" x14ac:dyDescent="0.3">
      <c r="A60" s="1"/>
      <c r="B60" s="1"/>
      <c r="C60" s="32"/>
      <c r="D60" s="33"/>
      <c r="E60" s="3"/>
      <c r="F60" s="1"/>
      <c r="G60" s="1"/>
      <c r="H60" s="33"/>
    </row>
    <row r="61" spans="1:16" customFormat="1" x14ac:dyDescent="0.3">
      <c r="A61" s="2" t="s">
        <v>39</v>
      </c>
      <c r="B61" s="2"/>
      <c r="C61" s="36">
        <f>C43+C55-C59</f>
        <v>107545.97625000004</v>
      </c>
      <c r="D61" s="37">
        <f>D43+D55-D59</f>
        <v>98491.948000000004</v>
      </c>
      <c r="E61" s="3"/>
      <c r="F61" s="2" t="s">
        <v>39</v>
      </c>
      <c r="G61" s="2"/>
      <c r="H61" s="37">
        <f>H43+H55-H59</f>
        <v>0</v>
      </c>
    </row>
    <row r="62" spans="1:16" customFormat="1" x14ac:dyDescent="0.3">
      <c r="A62" s="1"/>
      <c r="B62" s="1"/>
      <c r="C62" s="29"/>
      <c r="D62" s="15"/>
      <c r="E62" s="3"/>
      <c r="F62" s="1"/>
      <c r="G62" s="1"/>
      <c r="H62" s="15"/>
    </row>
    <row r="63" spans="1:16" customFormat="1" x14ac:dyDescent="0.3">
      <c r="A63" s="1"/>
      <c r="B63" s="1"/>
      <c r="C63" s="29"/>
      <c r="D63" s="15"/>
      <c r="E63" s="3"/>
      <c r="F63" s="1"/>
      <c r="G63" s="1"/>
      <c r="H63" s="15"/>
    </row>
    <row r="64" spans="1:16" customFormat="1" x14ac:dyDescent="0.3">
      <c r="A64" s="2" t="s">
        <v>40</v>
      </c>
      <c r="B64" s="2"/>
      <c r="C64" s="29"/>
      <c r="D64" s="15"/>
      <c r="E64" s="3"/>
      <c r="F64" s="2" t="s">
        <v>40</v>
      </c>
      <c r="G64" s="2"/>
      <c r="H64" s="15"/>
    </row>
    <row r="65" spans="1:8" customFormat="1" x14ac:dyDescent="0.3">
      <c r="A65" s="1" t="s">
        <v>41</v>
      </c>
      <c r="B65" s="1"/>
      <c r="C65" s="29"/>
      <c r="D65" s="15"/>
      <c r="E65" s="3"/>
      <c r="F65" s="1" t="s">
        <v>41</v>
      </c>
      <c r="G65" s="1"/>
      <c r="H65" s="15"/>
    </row>
    <row r="66" spans="1:8" customFormat="1" x14ac:dyDescent="0.3">
      <c r="A66" s="1" t="s">
        <v>42</v>
      </c>
      <c r="B66" s="1"/>
      <c r="C66" s="29">
        <f>+'[1]Trial Balance'!Q104</f>
        <v>30000</v>
      </c>
      <c r="D66" s="15">
        <v>45000</v>
      </c>
      <c r="E66" s="3"/>
      <c r="F66" s="1" t="s">
        <v>42</v>
      </c>
      <c r="G66" s="1"/>
      <c r="H66" s="15">
        <v>0</v>
      </c>
    </row>
    <row r="67" spans="1:8" customFormat="1" x14ac:dyDescent="0.3">
      <c r="A67" s="1" t="s">
        <v>43</v>
      </c>
      <c r="B67" s="1"/>
      <c r="C67" s="29"/>
      <c r="D67" s="15">
        <v>35000</v>
      </c>
      <c r="E67" s="3"/>
      <c r="F67" s="1" t="s">
        <v>43</v>
      </c>
      <c r="G67" s="1"/>
      <c r="H67" s="15">
        <v>0</v>
      </c>
    </row>
    <row r="68" spans="1:8" customFormat="1" x14ac:dyDescent="0.3">
      <c r="A68" s="1" t="s">
        <v>44</v>
      </c>
      <c r="B68" s="1"/>
      <c r="C68" s="29"/>
      <c r="D68" s="15">
        <v>7000</v>
      </c>
      <c r="E68" s="3"/>
      <c r="F68" s="1" t="s">
        <v>44</v>
      </c>
      <c r="G68" s="1"/>
      <c r="H68" s="15">
        <v>0</v>
      </c>
    </row>
    <row r="69" spans="1:8" customFormat="1" x14ac:dyDescent="0.3">
      <c r="A69" s="1" t="s">
        <v>45</v>
      </c>
      <c r="B69" s="1"/>
      <c r="C69" s="29">
        <f>+'[1]Trial Balance'!Q107</f>
        <v>3000</v>
      </c>
      <c r="D69" s="15">
        <v>5000</v>
      </c>
      <c r="E69" s="3"/>
      <c r="F69" s="1" t="s">
        <v>45</v>
      </c>
      <c r="G69" s="1"/>
      <c r="H69" s="15">
        <v>0</v>
      </c>
    </row>
    <row r="70" spans="1:8" customFormat="1" x14ac:dyDescent="0.3">
      <c r="A70" s="1" t="s">
        <v>46</v>
      </c>
      <c r="B70" s="1"/>
      <c r="C70" s="29">
        <f>+'[1]Trial Balance'!Q111+1</f>
        <v>74545.706250000003</v>
      </c>
      <c r="D70" s="15">
        <v>6492</v>
      </c>
      <c r="E70" s="3"/>
      <c r="F70" s="1" t="s">
        <v>46</v>
      </c>
      <c r="G70" s="1"/>
      <c r="H70" s="15" t="e">
        <v>#REF!</v>
      </c>
    </row>
    <row r="71" spans="1:8" customFormat="1" x14ac:dyDescent="0.3">
      <c r="A71" s="1"/>
      <c r="B71" s="1"/>
      <c r="C71" s="3"/>
      <c r="D71" s="3"/>
      <c r="E71" s="3"/>
      <c r="F71" s="1"/>
      <c r="G71" s="1"/>
      <c r="H71" s="3"/>
    </row>
    <row r="72" spans="1:8" customFormat="1" x14ac:dyDescent="0.3">
      <c r="A72" s="1"/>
      <c r="B72" s="1"/>
      <c r="C72" s="7">
        <f>SUM(C65:C71)</f>
        <v>107545.70625</v>
      </c>
      <c r="D72" s="7">
        <f>SUM(D65:D71)</f>
        <v>98492</v>
      </c>
      <c r="E72" s="3"/>
      <c r="F72" s="1"/>
      <c r="G72" s="1"/>
      <c r="H72" s="7" t="e">
        <f>SUM(H65:H71)</f>
        <v>#REF!</v>
      </c>
    </row>
    <row r="73" spans="1:8" customFormat="1" x14ac:dyDescent="0.3">
      <c r="A73" s="1"/>
      <c r="B73" s="1"/>
      <c r="C73" s="38">
        <f>+C72-C61</f>
        <v>-0.27000000003317837</v>
      </c>
      <c r="D73" s="3"/>
      <c r="E73" s="1"/>
      <c r="F73" s="1"/>
      <c r="G73" s="1"/>
      <c r="H73" s="39" t="e">
        <f>+H61-H72</f>
        <v>#REF!</v>
      </c>
    </row>
    <row r="74" spans="1:8" customFormat="1" x14ac:dyDescent="0.3">
      <c r="A74" s="1"/>
      <c r="B74" s="1"/>
      <c r="C74" s="1"/>
      <c r="D74" s="3"/>
      <c r="E74" s="1"/>
      <c r="F74" s="1"/>
      <c r="G74" s="1"/>
      <c r="H74" s="1"/>
    </row>
    <row r="75" spans="1:8" customFormat="1" x14ac:dyDescent="0.3">
      <c r="A75" s="2" t="s">
        <v>0</v>
      </c>
      <c r="B75" s="2"/>
      <c r="C75" s="1"/>
      <c r="D75" s="3"/>
      <c r="E75" s="1"/>
      <c r="F75" s="2" t="s">
        <v>0</v>
      </c>
      <c r="G75" s="2"/>
      <c r="H75" s="1"/>
    </row>
    <row r="76" spans="1:8" customFormat="1" x14ac:dyDescent="0.3">
      <c r="A76" s="2"/>
      <c r="B76" s="2"/>
      <c r="C76" s="1"/>
      <c r="D76" s="3"/>
      <c r="E76" s="1"/>
      <c r="F76" s="2"/>
      <c r="G76" s="2"/>
      <c r="H76" s="1"/>
    </row>
    <row r="77" spans="1:8" customFormat="1" ht="20.399999999999999" x14ac:dyDescent="0.35">
      <c r="A77" s="5" t="s">
        <v>47</v>
      </c>
      <c r="B77" s="5"/>
      <c r="C77" s="2"/>
      <c r="D77" s="4"/>
      <c r="E77" s="1"/>
      <c r="F77" s="5" t="s">
        <v>47</v>
      </c>
      <c r="G77" s="5"/>
      <c r="H77" s="2"/>
    </row>
    <row r="78" spans="1:8" customFormat="1" x14ac:dyDescent="0.3">
      <c r="A78" s="1"/>
      <c r="B78" s="1"/>
      <c r="C78" s="1"/>
      <c r="D78" s="3"/>
      <c r="E78" s="1"/>
      <c r="F78" s="1"/>
      <c r="G78" s="1"/>
      <c r="H78" s="1"/>
    </row>
    <row r="79" spans="1:8" customFormat="1" x14ac:dyDescent="0.3">
      <c r="A79" s="1"/>
      <c r="B79" s="1"/>
      <c r="C79" s="9">
        <v>2023</v>
      </c>
      <c r="D79" s="9">
        <f>+D41</f>
        <v>2022</v>
      </c>
      <c r="E79" s="1"/>
      <c r="F79" s="1"/>
      <c r="G79" s="1"/>
      <c r="H79" s="9">
        <v>2023</v>
      </c>
    </row>
    <row r="80" spans="1:8" customFormat="1" x14ac:dyDescent="0.3">
      <c r="A80" s="1"/>
      <c r="B80" s="1"/>
      <c r="C80" s="1"/>
      <c r="D80" s="3"/>
      <c r="E80" s="1"/>
      <c r="F80" s="1"/>
      <c r="G80" s="1"/>
      <c r="H80" s="1"/>
    </row>
    <row r="81" spans="1:8" customFormat="1" x14ac:dyDescent="0.3">
      <c r="A81" s="2" t="s">
        <v>48</v>
      </c>
      <c r="B81" s="2"/>
      <c r="C81" s="17">
        <f>+C31</f>
        <v>9052.7062500000065</v>
      </c>
      <c r="D81" s="18">
        <v>1832</v>
      </c>
      <c r="E81" s="1"/>
      <c r="F81" s="2" t="s">
        <v>48</v>
      </c>
      <c r="G81" s="2"/>
      <c r="H81" s="18" t="e">
        <f>+H31</f>
        <v>#REF!</v>
      </c>
    </row>
    <row r="82" spans="1:8" customFormat="1" x14ac:dyDescent="0.3">
      <c r="A82" s="1"/>
      <c r="B82" s="1"/>
      <c r="C82" s="17"/>
      <c r="D82" s="15"/>
      <c r="E82" s="1"/>
      <c r="F82" s="1"/>
      <c r="G82" s="1"/>
      <c r="H82" s="18"/>
    </row>
    <row r="83" spans="1:8" customFormat="1" x14ac:dyDescent="0.3">
      <c r="A83" s="2" t="s">
        <v>49</v>
      </c>
      <c r="B83" s="2"/>
      <c r="C83" s="17"/>
      <c r="D83" s="15"/>
      <c r="E83" s="1"/>
      <c r="F83" s="2" t="s">
        <v>49</v>
      </c>
      <c r="G83" s="2"/>
      <c r="H83" s="18"/>
    </row>
    <row r="84" spans="1:8" customFormat="1" x14ac:dyDescent="0.3">
      <c r="A84" s="1" t="s">
        <v>24</v>
      </c>
      <c r="B84" s="1"/>
      <c r="C84" s="17">
        <f>+C28</f>
        <v>4370.8</v>
      </c>
      <c r="D84" s="18">
        <v>4535</v>
      </c>
      <c r="E84" s="1"/>
      <c r="F84" s="1" t="s">
        <v>24</v>
      </c>
      <c r="G84" s="1"/>
      <c r="H84" s="18">
        <f>+H28</f>
        <v>0</v>
      </c>
    </row>
    <row r="85" spans="1:8" customFormat="1" x14ac:dyDescent="0.3">
      <c r="A85" s="1"/>
      <c r="B85" s="1"/>
      <c r="C85" s="17"/>
      <c r="D85" s="15"/>
      <c r="E85" s="1"/>
      <c r="F85" s="1"/>
      <c r="G85" s="1"/>
      <c r="H85" s="18"/>
    </row>
    <row r="86" spans="1:8" customFormat="1" x14ac:dyDescent="0.3">
      <c r="A86" s="2" t="s">
        <v>50</v>
      </c>
      <c r="B86" s="2"/>
      <c r="C86" s="30">
        <f>SUM(C81:C85)</f>
        <v>13423.506250000006</v>
      </c>
      <c r="D86" s="31">
        <f>SUM(D81:D85)</f>
        <v>6367</v>
      </c>
      <c r="E86" s="1"/>
      <c r="F86" s="2" t="s">
        <v>50</v>
      </c>
      <c r="G86" s="2"/>
      <c r="H86" s="31" t="e">
        <f>SUM(H81:H85)</f>
        <v>#REF!</v>
      </c>
    </row>
    <row r="87" spans="1:8" customFormat="1" x14ac:dyDescent="0.3">
      <c r="A87" s="1"/>
      <c r="B87" s="1"/>
      <c r="C87" s="17"/>
      <c r="D87" s="15"/>
      <c r="E87" s="1"/>
      <c r="F87" s="1"/>
      <c r="G87" s="1"/>
      <c r="H87" s="18"/>
    </row>
    <row r="88" spans="1:8" customFormat="1" x14ac:dyDescent="0.3">
      <c r="A88" s="2" t="s">
        <v>51</v>
      </c>
      <c r="B88" s="2"/>
      <c r="C88" s="17"/>
      <c r="D88" s="15"/>
      <c r="E88" s="1"/>
      <c r="F88" s="2" t="s">
        <v>51</v>
      </c>
      <c r="G88" s="2"/>
      <c r="H88" s="18"/>
    </row>
    <row r="89" spans="1:8" customFormat="1" x14ac:dyDescent="0.3">
      <c r="A89" s="1" t="s">
        <v>52</v>
      </c>
      <c r="B89" s="1"/>
      <c r="C89" s="17"/>
      <c r="D89" s="18">
        <v>0</v>
      </c>
      <c r="E89" s="1"/>
      <c r="F89" s="1" t="s">
        <v>52</v>
      </c>
      <c r="G89" s="1"/>
      <c r="H89" s="18">
        <v>0</v>
      </c>
    </row>
    <row r="90" spans="1:8" customFormat="1" x14ac:dyDescent="0.3">
      <c r="A90" s="1" t="s">
        <v>53</v>
      </c>
      <c r="B90" s="1"/>
      <c r="C90" s="17">
        <f>+D46-C46</f>
        <v>837.91374999999971</v>
      </c>
      <c r="D90" s="15">
        <v>753</v>
      </c>
      <c r="E90" s="1"/>
      <c r="F90" s="1" t="s">
        <v>53</v>
      </c>
      <c r="G90" s="1"/>
      <c r="H90" s="18">
        <f>-H46+I46</f>
        <v>0</v>
      </c>
    </row>
    <row r="91" spans="1:8" customFormat="1" x14ac:dyDescent="0.3">
      <c r="A91" s="1" t="s">
        <v>54</v>
      </c>
      <c r="B91" s="1"/>
      <c r="C91" s="17">
        <f>+C51-D51</f>
        <v>-202.48000000000002</v>
      </c>
      <c r="D91" s="15">
        <v>524</v>
      </c>
      <c r="E91" s="1"/>
      <c r="F91" s="1" t="s">
        <v>54</v>
      </c>
      <c r="G91" s="1"/>
      <c r="H91" s="18">
        <f>-I53+H53</f>
        <v>0</v>
      </c>
    </row>
    <row r="92" spans="1:8" customFormat="1" x14ac:dyDescent="0.3">
      <c r="A92" s="1"/>
      <c r="B92" s="1"/>
      <c r="C92" s="30">
        <f>SUM(C89:C91)</f>
        <v>635.43374999999969</v>
      </c>
      <c r="D92" s="31">
        <f>SUM(D89:D91)</f>
        <v>1277</v>
      </c>
      <c r="E92" s="1"/>
      <c r="F92" s="1"/>
      <c r="G92" s="1"/>
      <c r="H92" s="31">
        <f>SUM(H89:H91)</f>
        <v>0</v>
      </c>
    </row>
    <row r="93" spans="1:8" customFormat="1" x14ac:dyDescent="0.3">
      <c r="A93" s="2" t="s">
        <v>55</v>
      </c>
      <c r="B93" s="2"/>
      <c r="C93" s="17"/>
      <c r="D93" s="15"/>
      <c r="E93" s="1"/>
      <c r="F93" s="2" t="s">
        <v>55</v>
      </c>
      <c r="G93" s="2"/>
      <c r="H93" s="18"/>
    </row>
    <row r="94" spans="1:8" customFormat="1" x14ac:dyDescent="0.3">
      <c r="A94" s="1" t="s">
        <v>56</v>
      </c>
      <c r="B94" s="1"/>
      <c r="C94" s="17">
        <f>+'[1]Note 9 F Assets'!M7</f>
        <v>69748.02</v>
      </c>
      <c r="D94" s="18">
        <v>3880</v>
      </c>
      <c r="E94" s="1"/>
      <c r="F94" s="1" t="s">
        <v>56</v>
      </c>
      <c r="G94" s="1"/>
      <c r="H94" s="18">
        <v>0</v>
      </c>
    </row>
    <row r="95" spans="1:8" customFormat="1" x14ac:dyDescent="0.3">
      <c r="A95" s="1"/>
      <c r="B95" s="1"/>
      <c r="C95" s="17"/>
      <c r="D95" s="15"/>
      <c r="E95" s="1"/>
      <c r="F95" s="1"/>
      <c r="G95" s="1"/>
      <c r="H95" s="18"/>
    </row>
    <row r="96" spans="1:8" customFormat="1" x14ac:dyDescent="0.3">
      <c r="A96" s="2" t="s">
        <v>57</v>
      </c>
      <c r="B96" s="2"/>
      <c r="C96" s="17"/>
      <c r="D96" s="15"/>
      <c r="E96" s="1"/>
      <c r="F96" s="2" t="s">
        <v>57</v>
      </c>
      <c r="G96" s="2"/>
      <c r="H96" s="18"/>
    </row>
    <row r="97" spans="1:13" customFormat="1" x14ac:dyDescent="0.3">
      <c r="A97" s="1"/>
      <c r="B97" s="1"/>
      <c r="C97" s="17"/>
      <c r="D97" s="15"/>
      <c r="E97" s="1"/>
      <c r="F97" s="1"/>
      <c r="G97" s="1"/>
      <c r="H97" s="18"/>
    </row>
    <row r="98" spans="1:13" customFormat="1" x14ac:dyDescent="0.3">
      <c r="A98" s="1" t="s">
        <v>58</v>
      </c>
      <c r="B98" s="1"/>
      <c r="C98" s="17">
        <f>+D100</f>
        <v>89470</v>
      </c>
      <c r="D98" s="15">
        <v>85707</v>
      </c>
      <c r="E98" s="1"/>
      <c r="F98" s="1" t="s">
        <v>58</v>
      </c>
      <c r="G98" s="1"/>
      <c r="H98" s="18">
        <v>0</v>
      </c>
    </row>
    <row r="99" spans="1:13" customFormat="1" x14ac:dyDescent="0.3">
      <c r="A99" s="1" t="s">
        <v>57</v>
      </c>
      <c r="B99" s="1"/>
      <c r="C99" s="29">
        <f>-C98+C100</f>
        <v>-55689.049999999988</v>
      </c>
      <c r="D99" s="15">
        <v>3763</v>
      </c>
      <c r="E99" s="1"/>
      <c r="F99" s="1" t="s">
        <v>57</v>
      </c>
      <c r="G99" s="1"/>
      <c r="H99" s="15" t="e">
        <f>+H86+H92+H94</f>
        <v>#REF!</v>
      </c>
    </row>
    <row r="100" spans="1:13" customFormat="1" x14ac:dyDescent="0.3">
      <c r="A100" s="2" t="s">
        <v>59</v>
      </c>
      <c r="B100" s="2"/>
      <c r="C100" s="40">
        <f>+C47</f>
        <v>33780.950000000012</v>
      </c>
      <c r="D100" s="31">
        <f>SUM(D98:D99)</f>
        <v>89470</v>
      </c>
      <c r="E100" s="1"/>
      <c r="F100" s="2" t="s">
        <v>59</v>
      </c>
      <c r="G100" s="2"/>
      <c r="H100" s="41" t="e">
        <f>SUM(H98:H99)</f>
        <v>#REF!</v>
      </c>
    </row>
    <row r="101" spans="1:13" customFormat="1" x14ac:dyDescent="0.3">
      <c r="A101" s="1"/>
      <c r="B101" s="1"/>
      <c r="C101" s="17"/>
      <c r="D101" s="42"/>
      <c r="E101" s="1"/>
      <c r="F101" s="1"/>
      <c r="G101" s="1"/>
      <c r="H101" s="18"/>
    </row>
    <row r="102" spans="1:13" customFormat="1" x14ac:dyDescent="0.3">
      <c r="A102" s="2" t="s">
        <v>60</v>
      </c>
      <c r="B102" s="2"/>
      <c r="C102" s="1"/>
      <c r="D102" s="43"/>
      <c r="E102" s="44"/>
      <c r="F102" s="2" t="s">
        <v>60</v>
      </c>
      <c r="G102" s="2"/>
      <c r="H102" s="1"/>
    </row>
    <row r="103" spans="1:13" customFormat="1" x14ac:dyDescent="0.3">
      <c r="A103" s="1"/>
      <c r="B103" s="1"/>
      <c r="C103" s="1"/>
      <c r="D103" s="3"/>
      <c r="E103" s="1"/>
      <c r="F103" s="1"/>
      <c r="G103" s="1"/>
      <c r="H103" s="1"/>
    </row>
    <row r="104" spans="1:13" customFormat="1" x14ac:dyDescent="0.3">
      <c r="A104" s="2" t="s">
        <v>61</v>
      </c>
      <c r="B104" s="1"/>
      <c r="C104" s="1"/>
      <c r="D104" s="3"/>
      <c r="E104" s="1"/>
      <c r="F104" s="2" t="s">
        <v>62</v>
      </c>
      <c r="G104" s="1"/>
      <c r="H104" s="1"/>
      <c r="M104" t="s">
        <v>5</v>
      </c>
    </row>
    <row r="105" spans="1:13" customFormat="1" x14ac:dyDescent="0.3">
      <c r="A105" s="44" t="s">
        <v>63</v>
      </c>
      <c r="B105" s="45">
        <f>-'[1]Trial Balance'!Q11</f>
        <v>798.98</v>
      </c>
      <c r="C105" s="1"/>
      <c r="D105" s="3"/>
      <c r="E105" s="1"/>
      <c r="F105" s="2"/>
      <c r="G105" s="1"/>
      <c r="H105" s="1"/>
    </row>
    <row r="106" spans="1:13" customFormat="1" x14ac:dyDescent="0.3">
      <c r="A106" s="44" t="s">
        <v>64</v>
      </c>
      <c r="B106" s="45">
        <f>-'[1]Trial Balance'!Q13</f>
        <v>60</v>
      </c>
      <c r="C106" s="1"/>
      <c r="D106" s="3"/>
      <c r="E106" s="1"/>
      <c r="F106" s="2"/>
      <c r="G106" s="1"/>
      <c r="H106" s="1"/>
    </row>
    <row r="107" spans="1:13" customFormat="1" x14ac:dyDescent="0.3">
      <c r="A107" s="44" t="s">
        <v>65</v>
      </c>
      <c r="B107" s="45">
        <f>-'[1]Trial Balance'!Q18</f>
        <v>5.3500000000003638</v>
      </c>
      <c r="C107" s="1"/>
      <c r="D107" s="3"/>
      <c r="E107" s="1"/>
      <c r="F107" s="2"/>
      <c r="G107" s="1"/>
      <c r="H107" s="1"/>
    </row>
    <row r="108" spans="1:13" customFormat="1" x14ac:dyDescent="0.3">
      <c r="A108" s="44"/>
      <c r="B108" s="46">
        <f>SUM(B105:B107)</f>
        <v>864.33000000000038</v>
      </c>
      <c r="C108" s="1"/>
      <c r="D108" s="3"/>
      <c r="E108" s="1"/>
      <c r="F108" s="44"/>
      <c r="G108" s="47"/>
      <c r="H108" s="48"/>
    </row>
    <row r="109" spans="1:13" customFormat="1" x14ac:dyDescent="0.3">
      <c r="A109" s="49"/>
      <c r="B109" s="43"/>
      <c r="C109" s="1"/>
      <c r="D109" s="3"/>
      <c r="E109" s="1"/>
      <c r="F109" s="49"/>
      <c r="G109" s="47"/>
      <c r="H109" s="43"/>
    </row>
    <row r="110" spans="1:13" customFormat="1" x14ac:dyDescent="0.3">
      <c r="A110" s="50" t="s">
        <v>66</v>
      </c>
      <c r="B110" s="1"/>
      <c r="C110" s="3"/>
      <c r="D110" s="43"/>
      <c r="E110" s="43"/>
      <c r="F110" s="50" t="s">
        <v>67</v>
      </c>
      <c r="G110" s="1"/>
      <c r="H110" s="3"/>
    </row>
    <row r="111" spans="1:13" customFormat="1" x14ac:dyDescent="0.3">
      <c r="A111" s="1" t="s">
        <v>68</v>
      </c>
      <c r="B111" s="47">
        <v>45117</v>
      </c>
      <c r="C111" s="3">
        <v>131.4</v>
      </c>
      <c r="D111" s="3" t="s">
        <v>69</v>
      </c>
      <c r="E111" s="1"/>
      <c r="F111" s="1" t="s">
        <v>70</v>
      </c>
      <c r="G111" s="47">
        <v>44670</v>
      </c>
      <c r="H111" s="3">
        <v>1278</v>
      </c>
    </row>
    <row r="112" spans="1:13" customFormat="1" x14ac:dyDescent="0.3">
      <c r="A112" s="1" t="s">
        <v>71</v>
      </c>
      <c r="B112" s="47">
        <v>45168</v>
      </c>
      <c r="C112" s="3">
        <v>800.4</v>
      </c>
      <c r="D112" s="3" t="s">
        <v>72</v>
      </c>
      <c r="E112" s="1"/>
      <c r="F112" s="1" t="s">
        <v>73</v>
      </c>
      <c r="G112" s="47">
        <v>44799</v>
      </c>
      <c r="H112" s="3">
        <v>744</v>
      </c>
    </row>
    <row r="113" spans="1:8" customFormat="1" x14ac:dyDescent="0.3">
      <c r="A113" s="1" t="s">
        <v>74</v>
      </c>
      <c r="B113" s="47">
        <v>45077</v>
      </c>
      <c r="C113" s="3">
        <v>65</v>
      </c>
      <c r="D113" s="3" t="s">
        <v>75</v>
      </c>
      <c r="E113" s="1"/>
      <c r="F113" s="1" t="s">
        <v>76</v>
      </c>
      <c r="G113" s="47">
        <v>44740</v>
      </c>
      <c r="H113" s="3">
        <v>500</v>
      </c>
    </row>
    <row r="114" spans="1:8" customFormat="1" x14ac:dyDescent="0.3">
      <c r="A114" s="1" t="s">
        <v>74</v>
      </c>
      <c r="B114" s="47">
        <v>45138</v>
      </c>
      <c r="C114" s="3">
        <v>168</v>
      </c>
      <c r="D114" s="3" t="s">
        <v>75</v>
      </c>
      <c r="E114" s="1"/>
      <c r="F114" s="1" t="s">
        <v>77</v>
      </c>
      <c r="G114" s="47">
        <v>44767</v>
      </c>
      <c r="H114" s="3">
        <v>500</v>
      </c>
    </row>
    <row r="115" spans="1:8" customFormat="1" x14ac:dyDescent="0.3">
      <c r="A115" s="1" t="s">
        <v>78</v>
      </c>
      <c r="B115" s="47">
        <v>45184</v>
      </c>
      <c r="C115" s="3">
        <v>13.5</v>
      </c>
      <c r="D115" s="3" t="s">
        <v>79</v>
      </c>
      <c r="E115" s="1"/>
      <c r="F115" s="1" t="s">
        <v>77</v>
      </c>
      <c r="G115" s="47">
        <v>44789</v>
      </c>
      <c r="H115" s="3">
        <v>100</v>
      </c>
    </row>
    <row r="116" spans="1:8" customFormat="1" x14ac:dyDescent="0.3">
      <c r="A116" s="1" t="s">
        <v>80</v>
      </c>
      <c r="B116" s="47">
        <v>45194</v>
      </c>
      <c r="C116" s="3">
        <v>198</v>
      </c>
      <c r="D116" s="3" t="s">
        <v>81</v>
      </c>
      <c r="E116" s="1"/>
      <c r="F116" s="1" t="s">
        <v>82</v>
      </c>
      <c r="G116" s="47">
        <v>44655</v>
      </c>
      <c r="H116" s="3">
        <v>388.68</v>
      </c>
    </row>
    <row r="117" spans="1:8" customFormat="1" x14ac:dyDescent="0.3">
      <c r="A117" s="1" t="s">
        <v>83</v>
      </c>
      <c r="B117" s="47">
        <v>45027</v>
      </c>
      <c r="C117" s="3">
        <v>7.4</v>
      </c>
      <c r="D117" s="3" t="s">
        <v>84</v>
      </c>
      <c r="E117" s="1"/>
      <c r="F117" s="1" t="s">
        <v>85</v>
      </c>
      <c r="G117" s="47">
        <v>44641</v>
      </c>
      <c r="H117" s="3">
        <v>306</v>
      </c>
    </row>
    <row r="118" spans="1:8" customFormat="1" x14ac:dyDescent="0.3">
      <c r="A118" s="1" t="s">
        <v>83</v>
      </c>
      <c r="B118" s="47">
        <v>45029</v>
      </c>
      <c r="C118" s="3">
        <v>70</v>
      </c>
      <c r="D118" s="3" t="s">
        <v>84</v>
      </c>
      <c r="E118" s="1"/>
      <c r="F118" s="1" t="s">
        <v>86</v>
      </c>
      <c r="G118" s="47">
        <v>44876</v>
      </c>
      <c r="H118" s="3">
        <v>190</v>
      </c>
    </row>
    <row r="119" spans="1:8" customFormat="1" x14ac:dyDescent="0.3">
      <c r="A119" s="1" t="s">
        <v>83</v>
      </c>
      <c r="B119" s="47">
        <v>45061</v>
      </c>
      <c r="C119" s="3">
        <v>35</v>
      </c>
      <c r="D119" s="3" t="s">
        <v>84</v>
      </c>
      <c r="E119" s="1"/>
      <c r="F119" s="1" t="s">
        <v>82</v>
      </c>
      <c r="G119" s="47">
        <v>44795</v>
      </c>
      <c r="H119" s="3">
        <v>186</v>
      </c>
    </row>
    <row r="120" spans="1:8" customFormat="1" x14ac:dyDescent="0.3">
      <c r="A120" s="1" t="s">
        <v>83</v>
      </c>
      <c r="B120" s="47">
        <v>45103</v>
      </c>
      <c r="C120" s="3">
        <v>7.26</v>
      </c>
      <c r="D120" s="3" t="s">
        <v>84</v>
      </c>
      <c r="E120" s="1"/>
      <c r="F120" s="1" t="s">
        <v>87</v>
      </c>
      <c r="G120" s="47">
        <v>44865</v>
      </c>
      <c r="H120" s="3">
        <v>174</v>
      </c>
    </row>
    <row r="121" spans="1:8" customFormat="1" x14ac:dyDescent="0.3">
      <c r="A121" s="1" t="s">
        <v>88</v>
      </c>
      <c r="B121" s="47">
        <v>44957</v>
      </c>
      <c r="C121" s="3">
        <v>213</v>
      </c>
      <c r="D121" s="3" t="s">
        <v>89</v>
      </c>
      <c r="E121" s="1"/>
      <c r="F121" s="1" t="s">
        <v>90</v>
      </c>
      <c r="G121" s="47">
        <v>44895</v>
      </c>
      <c r="H121" s="3">
        <v>126</v>
      </c>
    </row>
    <row r="122" spans="1:8" customFormat="1" x14ac:dyDescent="0.3">
      <c r="A122" s="1" t="s">
        <v>91</v>
      </c>
      <c r="B122" s="47">
        <v>45117</v>
      </c>
      <c r="C122" s="3">
        <v>11.98</v>
      </c>
      <c r="D122" s="3" t="s">
        <v>92</v>
      </c>
      <c r="E122" s="1"/>
      <c r="F122" s="1" t="s">
        <v>93</v>
      </c>
      <c r="G122" s="47">
        <v>44616</v>
      </c>
      <c r="H122" s="3">
        <v>81.19</v>
      </c>
    </row>
    <row r="123" spans="1:8" customFormat="1" x14ac:dyDescent="0.3">
      <c r="A123" s="1" t="s">
        <v>83</v>
      </c>
      <c r="B123" s="47">
        <v>44903</v>
      </c>
      <c r="C123" s="3">
        <v>624</v>
      </c>
      <c r="D123" s="3" t="s">
        <v>94</v>
      </c>
      <c r="E123" s="1"/>
      <c r="F123" s="1" t="s">
        <v>95</v>
      </c>
      <c r="G123" s="47">
        <v>44698</v>
      </c>
      <c r="H123" s="3">
        <v>62.38</v>
      </c>
    </row>
    <row r="124" spans="1:8" customFormat="1" x14ac:dyDescent="0.3">
      <c r="A124" s="1" t="s">
        <v>83</v>
      </c>
      <c r="B124" s="47">
        <v>45089</v>
      </c>
      <c r="C124" s="3">
        <v>624</v>
      </c>
      <c r="D124" s="3" t="s">
        <v>94</v>
      </c>
      <c r="E124" s="1"/>
      <c r="F124" s="1" t="s">
        <v>83</v>
      </c>
      <c r="G124" s="47">
        <v>44650</v>
      </c>
      <c r="H124" s="3">
        <v>53.4</v>
      </c>
    </row>
    <row r="125" spans="1:8" customFormat="1" x14ac:dyDescent="0.3">
      <c r="A125" s="1" t="s">
        <v>96</v>
      </c>
      <c r="B125" s="47">
        <v>45103</v>
      </c>
      <c r="C125" s="3">
        <v>97.97</v>
      </c>
      <c r="D125" s="3" t="s">
        <v>97</v>
      </c>
      <c r="E125" s="1"/>
      <c r="F125" s="1" t="s">
        <v>83</v>
      </c>
      <c r="G125" s="47">
        <v>44872</v>
      </c>
      <c r="H125" s="3">
        <v>39.15</v>
      </c>
    </row>
    <row r="126" spans="1:8" customFormat="1" x14ac:dyDescent="0.3">
      <c r="A126" s="1" t="s">
        <v>98</v>
      </c>
      <c r="B126" s="47">
        <v>44915</v>
      </c>
      <c r="C126" s="3">
        <v>2026.92</v>
      </c>
      <c r="D126" s="3" t="s">
        <v>99</v>
      </c>
      <c r="E126" s="1"/>
      <c r="F126" s="1"/>
      <c r="G126" s="47"/>
      <c r="H126" s="3"/>
    </row>
    <row r="127" spans="1:8" customFormat="1" x14ac:dyDescent="0.3">
      <c r="A127" s="1" t="s">
        <v>98</v>
      </c>
      <c r="B127" s="47">
        <v>45239</v>
      </c>
      <c r="C127" s="3">
        <v>336</v>
      </c>
      <c r="D127" s="3" t="s">
        <v>100</v>
      </c>
      <c r="E127" s="1"/>
      <c r="F127" s="1"/>
      <c r="G127" s="47"/>
      <c r="H127" s="3"/>
    </row>
    <row r="128" spans="1:8" customFormat="1" x14ac:dyDescent="0.3">
      <c r="A128" s="1" t="s">
        <v>98</v>
      </c>
      <c r="B128" s="47" t="s">
        <v>101</v>
      </c>
      <c r="C128" s="3">
        <f>-[1]Receipts!S4+[1]Payments!E84+5.35</f>
        <v>249.99999999999963</v>
      </c>
      <c r="D128" s="3" t="s">
        <v>102</v>
      </c>
      <c r="E128" s="1"/>
      <c r="F128" s="1"/>
      <c r="G128" s="47"/>
      <c r="H128" s="3"/>
    </row>
    <row r="129" spans="1:8" customFormat="1" x14ac:dyDescent="0.3">
      <c r="A129" s="1"/>
      <c r="B129" s="47"/>
      <c r="C129" s="3"/>
      <c r="D129" s="51"/>
      <c r="E129" s="51"/>
      <c r="F129" s="1"/>
      <c r="G129" s="47"/>
      <c r="H129" s="3"/>
    </row>
    <row r="130" spans="1:8" customFormat="1" x14ac:dyDescent="0.3">
      <c r="A130" s="1"/>
      <c r="B130" s="1"/>
      <c r="C130" s="52">
        <f>SUM(C111:C129)</f>
        <v>5679.83</v>
      </c>
      <c r="D130" s="43"/>
      <c r="E130" s="43"/>
      <c r="F130" s="1"/>
      <c r="G130" s="1"/>
      <c r="H130" s="52">
        <f>SUM(H111:H129)</f>
        <v>4728.7999999999993</v>
      </c>
    </row>
    <row r="131" spans="1:8" customFormat="1" x14ac:dyDescent="0.3">
      <c r="A131" s="1"/>
      <c r="B131" s="1"/>
      <c r="C131" s="3"/>
      <c r="D131" s="43"/>
      <c r="E131" s="43"/>
      <c r="F131" s="1"/>
      <c r="G131" s="1"/>
      <c r="H131" s="3"/>
    </row>
    <row r="132" spans="1:8" customFormat="1" x14ac:dyDescent="0.3">
      <c r="A132" s="50" t="s">
        <v>103</v>
      </c>
      <c r="B132" s="1"/>
      <c r="C132" s="3"/>
      <c r="D132" s="43"/>
      <c r="E132" s="43"/>
      <c r="F132" s="50" t="s">
        <v>104</v>
      </c>
      <c r="G132" s="1"/>
      <c r="H132" s="3"/>
    </row>
    <row r="133" spans="1:8" customFormat="1" x14ac:dyDescent="0.3">
      <c r="A133" s="1" t="s">
        <v>105</v>
      </c>
      <c r="B133" s="47">
        <v>44908</v>
      </c>
      <c r="C133" s="3">
        <v>15</v>
      </c>
      <c r="D133" s="3"/>
      <c r="E133" s="28"/>
      <c r="F133" s="1" t="s">
        <v>106</v>
      </c>
      <c r="G133" s="47">
        <v>44540</v>
      </c>
      <c r="H133" s="3">
        <v>360</v>
      </c>
    </row>
    <row r="134" spans="1:8" customFormat="1" x14ac:dyDescent="0.3">
      <c r="A134" s="1" t="s">
        <v>107</v>
      </c>
      <c r="B134" s="47">
        <v>44952</v>
      </c>
      <c r="C134" s="3">
        <v>700</v>
      </c>
      <c r="D134" s="3"/>
      <c r="E134" s="28"/>
      <c r="F134" s="1" t="s">
        <v>108</v>
      </c>
      <c r="G134" s="47">
        <v>44697</v>
      </c>
      <c r="H134" s="3">
        <v>640</v>
      </c>
    </row>
    <row r="135" spans="1:8" customFormat="1" x14ac:dyDescent="0.3">
      <c r="A135" s="1" t="s">
        <v>109</v>
      </c>
      <c r="B135" s="47">
        <v>45064</v>
      </c>
      <c r="C135" s="3">
        <v>50</v>
      </c>
      <c r="D135" s="3"/>
      <c r="E135" s="28"/>
      <c r="F135" s="1" t="s">
        <v>110</v>
      </c>
      <c r="G135" s="47">
        <v>44697</v>
      </c>
      <c r="H135" s="3">
        <v>50</v>
      </c>
    </row>
    <row r="136" spans="1:8" customFormat="1" x14ac:dyDescent="0.3">
      <c r="A136" s="1" t="s">
        <v>111</v>
      </c>
      <c r="B136" s="47">
        <v>45247</v>
      </c>
      <c r="C136" s="3">
        <v>100</v>
      </c>
      <c r="D136" s="3"/>
      <c r="E136" s="28"/>
      <c r="F136" s="1" t="s">
        <v>106</v>
      </c>
      <c r="G136" s="47">
        <v>44872</v>
      </c>
      <c r="H136" s="3">
        <v>360</v>
      </c>
    </row>
    <row r="137" spans="1:8" customFormat="1" x14ac:dyDescent="0.3">
      <c r="A137" s="1"/>
      <c r="B137" s="47"/>
      <c r="C137" s="52">
        <f>SUM(C133:C136)</f>
        <v>865</v>
      </c>
      <c r="D137" s="53"/>
      <c r="E137" s="28"/>
      <c r="F137" s="1"/>
      <c r="G137" s="47"/>
      <c r="H137" s="52">
        <f>SUM(H133:H136)</f>
        <v>1410</v>
      </c>
    </row>
    <row r="138" spans="1:8" customFormat="1" x14ac:dyDescent="0.3">
      <c r="A138" s="1"/>
      <c r="B138" s="47"/>
      <c r="C138" s="3"/>
      <c r="D138" s="53"/>
      <c r="E138" s="28"/>
      <c r="F138" s="1"/>
      <c r="G138" s="47"/>
      <c r="H138" s="3"/>
    </row>
    <row r="139" spans="1:8" customFormat="1" x14ac:dyDescent="0.3">
      <c r="A139" s="1"/>
      <c r="B139" s="47"/>
      <c r="C139" s="3"/>
      <c r="D139" s="53"/>
      <c r="E139" s="28"/>
      <c r="F139" s="1"/>
      <c r="G139" s="47"/>
      <c r="H139" s="3"/>
    </row>
    <row r="140" spans="1:8" customFormat="1" x14ac:dyDescent="0.3">
      <c r="A140" s="50" t="s">
        <v>112</v>
      </c>
      <c r="B140" s="47"/>
      <c r="C140" s="3"/>
      <c r="D140" s="53"/>
      <c r="E140" s="28"/>
      <c r="F140" s="50" t="s">
        <v>113</v>
      </c>
      <c r="G140" s="47"/>
      <c r="H140" s="3"/>
    </row>
    <row r="141" spans="1:8" customFormat="1" x14ac:dyDescent="0.3">
      <c r="A141" s="1"/>
      <c r="B141" s="47"/>
      <c r="C141" s="3"/>
      <c r="D141" s="53"/>
      <c r="E141" s="28"/>
      <c r="F141" s="1"/>
      <c r="G141" s="47"/>
      <c r="H141" s="3"/>
    </row>
    <row r="142" spans="1:8" customFormat="1" x14ac:dyDescent="0.3">
      <c r="A142" s="1" t="s">
        <v>114</v>
      </c>
      <c r="B142" s="47"/>
      <c r="C142" s="3"/>
      <c r="D142" s="53"/>
      <c r="E142" s="28"/>
      <c r="F142" s="1" t="s">
        <v>115</v>
      </c>
      <c r="G142" s="47"/>
      <c r="H142" s="3"/>
    </row>
    <row r="143" spans="1:8" customFormat="1" x14ac:dyDescent="0.3">
      <c r="A143" s="1" t="s">
        <v>116</v>
      </c>
      <c r="B143" s="47"/>
      <c r="C143" s="3"/>
      <c r="D143" s="53"/>
      <c r="E143" s="28"/>
      <c r="F143" s="1" t="s">
        <v>116</v>
      </c>
      <c r="G143" s="47"/>
      <c r="H143" s="3"/>
    </row>
    <row r="144" spans="1:8" customFormat="1" x14ac:dyDescent="0.3">
      <c r="A144" s="1"/>
      <c r="B144" s="47"/>
      <c r="C144" s="3"/>
      <c r="D144" s="53"/>
      <c r="E144" s="28"/>
      <c r="F144" s="1"/>
      <c r="G144" s="47"/>
      <c r="H144" s="3"/>
    </row>
    <row r="145" spans="1:8" customFormat="1" x14ac:dyDescent="0.3">
      <c r="A145" s="1" t="s">
        <v>117</v>
      </c>
      <c r="B145" s="3">
        <f>2075.19*(8.5/12)</f>
        <v>1469.9262500000002</v>
      </c>
      <c r="C145" s="3"/>
      <c r="D145" s="53"/>
      <c r="E145" s="28"/>
      <c r="F145" s="1"/>
      <c r="G145" s="47"/>
      <c r="H145" s="3"/>
    </row>
    <row r="146" spans="1:8" customFormat="1" x14ac:dyDescent="0.3">
      <c r="A146" s="1"/>
      <c r="B146" s="47"/>
      <c r="C146" s="3"/>
      <c r="D146" s="53"/>
      <c r="E146" s="28"/>
      <c r="F146" s="1"/>
      <c r="G146" s="47"/>
      <c r="H146" s="3"/>
    </row>
    <row r="147" spans="1:8" customFormat="1" x14ac:dyDescent="0.3">
      <c r="A147" s="50" t="s">
        <v>118</v>
      </c>
      <c r="B147" s="1"/>
      <c r="C147" s="1"/>
      <c r="D147" s="43"/>
      <c r="E147" s="43"/>
      <c r="F147" s="50" t="s">
        <v>119</v>
      </c>
      <c r="G147" s="1"/>
      <c r="H147" s="1"/>
    </row>
    <row r="148" spans="1:8" customFormat="1" x14ac:dyDescent="0.3">
      <c r="A148" s="1"/>
      <c r="B148" s="1"/>
      <c r="C148" s="1"/>
      <c r="D148" s="43"/>
      <c r="E148" s="43"/>
      <c r="F148" s="1"/>
      <c r="G148" s="1"/>
      <c r="H148" s="1"/>
    </row>
    <row r="149" spans="1:8" customFormat="1" x14ac:dyDescent="0.3">
      <c r="A149" s="1"/>
      <c r="B149" s="1"/>
      <c r="C149" s="1"/>
      <c r="D149" s="43"/>
      <c r="E149" s="43"/>
      <c r="F149" s="1"/>
      <c r="G149" s="1"/>
      <c r="H149" s="1"/>
    </row>
    <row r="150" spans="1:8" customFormat="1" x14ac:dyDescent="0.3">
      <c r="A150" s="54"/>
      <c r="B150" s="54"/>
      <c r="C150" s="10"/>
      <c r="D150" s="43"/>
      <c r="E150" s="43"/>
      <c r="F150" s="54"/>
      <c r="G150" s="54"/>
      <c r="H150" s="10"/>
    </row>
    <row r="151" spans="1:8" customFormat="1" x14ac:dyDescent="0.3">
      <c r="A151" s="2"/>
      <c r="B151" s="2"/>
      <c r="C151" s="7"/>
      <c r="D151" s="51"/>
      <c r="E151" s="51"/>
      <c r="F151" s="2"/>
      <c r="G151" s="2"/>
      <c r="H151" s="7"/>
    </row>
    <row r="152" spans="1:8" customFormat="1" x14ac:dyDescent="0.3">
      <c r="A152" s="2"/>
      <c r="B152" s="2"/>
      <c r="C152" s="7"/>
      <c r="D152" s="43"/>
      <c r="E152" s="43"/>
      <c r="F152" s="2"/>
      <c r="G152" s="2"/>
      <c r="H152" s="7"/>
    </row>
    <row r="153" spans="1:8" customFormat="1" x14ac:dyDescent="0.3">
      <c r="A153" s="1"/>
      <c r="B153" s="1"/>
      <c r="C153" s="3"/>
      <c r="D153" s="43"/>
      <c r="E153" s="43"/>
      <c r="F153" s="1"/>
      <c r="G153" s="1"/>
      <c r="H153" s="3"/>
    </row>
    <row r="154" spans="1:8" customFormat="1" x14ac:dyDescent="0.3">
      <c r="A154" s="1"/>
      <c r="B154" s="1"/>
      <c r="C154" s="55"/>
      <c r="D154" s="43"/>
      <c r="E154" s="43"/>
      <c r="F154" s="1"/>
      <c r="G154" s="1"/>
      <c r="H154" s="55"/>
    </row>
    <row r="155" spans="1:8" customFormat="1" x14ac:dyDescent="0.3">
      <c r="A155" s="1"/>
      <c r="B155" s="1"/>
      <c r="C155" s="3"/>
      <c r="D155" s="43"/>
      <c r="E155" s="43"/>
      <c r="F155" s="1"/>
      <c r="G155" s="1"/>
      <c r="H155" s="3"/>
    </row>
    <row r="156" spans="1:8" customFormat="1" x14ac:dyDescent="0.3">
      <c r="A156" s="1"/>
      <c r="B156" s="1"/>
      <c r="C156" s="3"/>
      <c r="D156" s="43"/>
      <c r="E156" s="43"/>
      <c r="F156" s="1"/>
      <c r="G156" s="1"/>
      <c r="H156" s="3"/>
    </row>
    <row r="157" spans="1:8" customFormat="1" x14ac:dyDescent="0.3">
      <c r="A157" s="1"/>
      <c r="B157" s="1"/>
      <c r="C157" s="3"/>
      <c r="D157" s="43"/>
      <c r="E157" s="43"/>
      <c r="F157" s="1"/>
      <c r="G157" s="1"/>
      <c r="H157" s="3"/>
    </row>
    <row r="158" spans="1:8" customFormat="1" x14ac:dyDescent="0.3">
      <c r="A158" s="2"/>
      <c r="B158" s="2"/>
      <c r="C158" s="3"/>
      <c r="D158" s="3"/>
      <c r="E158" s="1"/>
      <c r="F158" s="2"/>
      <c r="G158" s="2"/>
      <c r="H158" s="3"/>
    </row>
    <row r="159" spans="1:8" customFormat="1" x14ac:dyDescent="0.3">
      <c r="A159" s="1"/>
      <c r="B159" s="1"/>
      <c r="C159" s="3"/>
      <c r="D159" s="3"/>
      <c r="E159" s="1"/>
      <c r="F159" s="1"/>
      <c r="G159" s="1"/>
      <c r="H159" s="3"/>
    </row>
    <row r="160" spans="1:8" customFormat="1" x14ac:dyDescent="0.3">
      <c r="A160" s="1"/>
      <c r="B160" s="1"/>
      <c r="C160" s="3"/>
      <c r="D160" s="3"/>
      <c r="E160" s="1"/>
      <c r="F160" s="1"/>
      <c r="G160" s="1"/>
      <c r="H160" s="3"/>
    </row>
    <row r="161" spans="1:10" customFormat="1" x14ac:dyDescent="0.3">
      <c r="A161" s="1"/>
      <c r="B161" s="1"/>
      <c r="C161" s="3"/>
      <c r="D161" s="3"/>
      <c r="E161" s="1"/>
      <c r="F161" s="1"/>
      <c r="G161" s="1"/>
      <c r="H161" s="3"/>
    </row>
    <row r="162" spans="1:10" customFormat="1" x14ac:dyDescent="0.3">
      <c r="A162" s="1"/>
      <c r="B162" s="1"/>
      <c r="C162" s="55"/>
      <c r="D162" s="3"/>
      <c r="E162" s="1"/>
      <c r="F162" s="1"/>
      <c r="G162" s="1"/>
      <c r="H162" s="55"/>
    </row>
    <row r="163" spans="1:10" customFormat="1" x14ac:dyDescent="0.3">
      <c r="A163" s="1" t="s">
        <v>120</v>
      </c>
      <c r="B163" s="1"/>
      <c r="C163" s="3"/>
      <c r="D163" s="3"/>
      <c r="E163" s="1"/>
      <c r="F163" s="1"/>
      <c r="G163" s="1"/>
      <c r="H163" s="3"/>
    </row>
    <row r="164" spans="1:10" customFormat="1" x14ac:dyDescent="0.3">
      <c r="A164" s="1"/>
      <c r="B164" s="1"/>
      <c r="C164" s="3"/>
      <c r="D164" s="3"/>
      <c r="E164" s="1"/>
      <c r="F164" s="1"/>
      <c r="G164" s="1"/>
      <c r="H164" s="3"/>
    </row>
    <row r="165" spans="1:10" customFormat="1" x14ac:dyDescent="0.3">
      <c r="A165" s="1"/>
      <c r="B165" s="1"/>
      <c r="C165" s="3"/>
      <c r="D165" s="3"/>
      <c r="E165" s="1"/>
      <c r="F165" s="1"/>
      <c r="G165" s="1"/>
      <c r="H165" s="3"/>
    </row>
    <row r="166" spans="1:10" customFormat="1" x14ac:dyDescent="0.3">
      <c r="A166" s="1"/>
      <c r="B166" s="1"/>
      <c r="C166" s="3"/>
      <c r="D166" s="3"/>
      <c r="E166" s="1"/>
      <c r="F166" s="1"/>
      <c r="G166" s="1"/>
      <c r="H166" s="3"/>
    </row>
    <row r="167" spans="1:10" customFormat="1" x14ac:dyDescent="0.3">
      <c r="A167" s="1"/>
      <c r="B167" s="1"/>
      <c r="C167" s="55"/>
      <c r="D167" s="3"/>
      <c r="E167" s="1"/>
      <c r="F167" s="1"/>
      <c r="G167" s="1"/>
      <c r="H167" s="55"/>
    </row>
    <row r="168" spans="1:10" customFormat="1" x14ac:dyDescent="0.3">
      <c r="A168" s="47"/>
      <c r="B168" s="1"/>
      <c r="C168" s="3"/>
      <c r="D168" s="3"/>
      <c r="E168" s="1"/>
      <c r="F168" s="1"/>
      <c r="H168" s="56"/>
    </row>
    <row r="169" spans="1:10" customFormat="1" x14ac:dyDescent="0.3">
      <c r="A169" s="1"/>
      <c r="B169" s="1"/>
      <c r="C169" s="3"/>
      <c r="D169" s="3"/>
      <c r="E169" s="1"/>
      <c r="F169" s="1"/>
      <c r="H169" s="56"/>
    </row>
    <row r="170" spans="1:10" customFormat="1" x14ac:dyDescent="0.3">
      <c r="A170" s="1"/>
      <c r="B170" s="1"/>
      <c r="C170" s="3"/>
      <c r="D170" s="3"/>
      <c r="E170" s="1"/>
      <c r="F170" s="1"/>
      <c r="H170" s="56"/>
    </row>
    <row r="171" spans="1:10" customFormat="1" x14ac:dyDescent="0.3">
      <c r="A171" s="2"/>
      <c r="B171" s="2"/>
      <c r="C171" s="7"/>
      <c r="D171" s="3"/>
      <c r="E171" s="1"/>
      <c r="F171" s="1"/>
      <c r="H171" s="56"/>
    </row>
    <row r="172" spans="1:10" customFormat="1" x14ac:dyDescent="0.3">
      <c r="A172" s="1"/>
      <c r="B172" s="1"/>
      <c r="C172" s="3"/>
      <c r="D172" s="3"/>
      <c r="E172" s="1"/>
      <c r="F172" s="1"/>
      <c r="H172" s="56"/>
    </row>
    <row r="173" spans="1:10" s="3" customFormat="1" x14ac:dyDescent="0.3">
      <c r="A173" s="1"/>
      <c r="B173" s="1"/>
      <c r="E173" s="1"/>
      <c r="F173" s="1"/>
      <c r="G173"/>
      <c r="H173" s="56"/>
      <c r="I173"/>
      <c r="J173"/>
    </row>
    <row r="174" spans="1:10" s="3" customFormat="1" x14ac:dyDescent="0.3">
      <c r="A174" s="57"/>
      <c r="B174" s="57"/>
      <c r="E174" s="1"/>
      <c r="F174" s="1"/>
      <c r="G174"/>
      <c r="H174" s="56"/>
      <c r="I174"/>
      <c r="J174"/>
    </row>
    <row r="175" spans="1:10" s="3" customFormat="1" x14ac:dyDescent="0.3">
      <c r="A175" s="1"/>
      <c r="B175" s="1"/>
      <c r="E175" s="1"/>
      <c r="F175" s="1"/>
      <c r="G175"/>
      <c r="H175" s="56"/>
      <c r="I175"/>
      <c r="J175"/>
    </row>
    <row r="176" spans="1:10" s="3" customFormat="1" x14ac:dyDescent="0.3">
      <c r="A176" s="1"/>
      <c r="B176" s="1"/>
      <c r="E176" s="1"/>
      <c r="F176" s="1"/>
      <c r="G176"/>
      <c r="H176" s="56"/>
      <c r="I176"/>
      <c r="J176"/>
    </row>
    <row r="177" spans="1:10" s="3" customFormat="1" x14ac:dyDescent="0.3">
      <c r="A177" s="1"/>
      <c r="B177" s="1"/>
      <c r="E177" s="1"/>
      <c r="F177" s="1"/>
      <c r="G177"/>
      <c r="H177" s="56"/>
      <c r="I177"/>
      <c r="J177"/>
    </row>
  </sheetData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rowBreaks count="2" manualBreakCount="2">
    <brk id="73" max="16383" man="1"/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AGM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Moyra McKeand</dc:creator>
  <cp:lastModifiedBy>Lesley Greenaway</cp:lastModifiedBy>
  <cp:lastPrinted>2024-03-09T15:29:04Z</cp:lastPrinted>
  <dcterms:created xsi:type="dcterms:W3CDTF">2024-03-07T22:49:26Z</dcterms:created>
  <dcterms:modified xsi:type="dcterms:W3CDTF">2024-03-09T15:29:11Z</dcterms:modified>
</cp:coreProperties>
</file>